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190" windowHeight="6630" tabRatio="697" activeTab="1"/>
  </bookViews>
  <sheets>
    <sheet name="Summary" sheetId="1" r:id="rId1"/>
    <sheet name="GF" sheetId="2" r:id="rId2"/>
    <sheet name="Pct 1" sheetId="3" r:id="rId3"/>
    <sheet name="Pct 2" sheetId="4" r:id="rId4"/>
    <sheet name="Pct 3" sheetId="5" r:id="rId5"/>
    <sheet name="Pct 4" sheetId="6" r:id="rId6"/>
    <sheet name="Lat 1 &amp; 2" sheetId="7" r:id="rId7"/>
    <sheet name="Lat 3 &amp; 4" sheetId="8" r:id="rId8"/>
    <sheet name="RB" sheetId="9" r:id="rId9"/>
    <sheet name="Jail" sheetId="10" r:id="rId10"/>
    <sheet name="Restoration" sheetId="11" r:id="rId11"/>
    <sheet name="Juve" sheetId="12" r:id="rId12"/>
    <sheet name="Taxes" sheetId="13" r:id="rId13"/>
  </sheets>
  <definedNames>
    <definedName name="_xlnm.Print_Area" localSheetId="11">'Juve'!$A$1:$L$49</definedName>
    <definedName name="_xlnm.Print_Area" localSheetId="8">'RB'!$A$1:$E$43</definedName>
    <definedName name="_xlnm.Print_Area" localSheetId="10">'Restoration'!$A$1:$E$26</definedName>
    <definedName name="_xlnm.Print_Area" localSheetId="0">'Summary'!$A$1:$E$42</definedName>
  </definedNames>
  <calcPr fullCalcOnLoad="1"/>
</workbook>
</file>

<file path=xl/sharedStrings.xml><?xml version="1.0" encoding="utf-8"?>
<sst xmlns="http://schemas.openxmlformats.org/spreadsheetml/2006/main" count="848" uniqueCount="354">
  <si>
    <t>ANTICIPATED REVENUES</t>
  </si>
  <si>
    <t>AD VALOREM TAX-CURRENT</t>
  </si>
  <si>
    <t>DELINQUENT TAX</t>
  </si>
  <si>
    <t>FEES OF OFFICE</t>
  </si>
  <si>
    <t>LICENSE &amp; PERMITS</t>
  </si>
  <si>
    <t>INTEREST EARNINGS</t>
  </si>
  <si>
    <t>MISCELLANEOUS REVENUES</t>
  </si>
  <si>
    <t>OTHER</t>
  </si>
  <si>
    <t>TOTAL REVENUE</t>
  </si>
  <si>
    <t>ANTICIPATED EXPENDITURES</t>
  </si>
  <si>
    <t>FINANCIAL ADMINISTRATION</t>
  </si>
  <si>
    <t>COUNTY BUILDINGS</t>
  </si>
  <si>
    <t>CENTRAL ADMINISTRATION</t>
  </si>
  <si>
    <t>LIBRARY</t>
  </si>
  <si>
    <t>PUBLIC WELFARE</t>
  </si>
  <si>
    <t>SOCIAL SERVICES</t>
  </si>
  <si>
    <t>HIGHWAYS</t>
  </si>
  <si>
    <t>PUBLIC SAFETY</t>
  </si>
  <si>
    <t>NATURAL RESOURCES</t>
  </si>
  <si>
    <t>CAPITAL OUTLAY</t>
  </si>
  <si>
    <t>TRANSFER IN</t>
  </si>
  <si>
    <t>TOTAL EXPENDITURES</t>
  </si>
  <si>
    <t>EXCESS REVENUE OVER EXPENSES</t>
  </si>
  <si>
    <t>AUTO REGISTRATION</t>
  </si>
  <si>
    <t>INTEREST</t>
  </si>
  <si>
    <t xml:space="preserve">TOTAL </t>
  </si>
  <si>
    <t>AD VALOREM</t>
  </si>
  <si>
    <t>R &amp; B FEES</t>
  </si>
  <si>
    <t>TOTAL TRANSFERS</t>
  </si>
  <si>
    <t>TOTAL ANTICIPATED REVEN.</t>
  </si>
  <si>
    <t>ROAD HAND SALARY</t>
  </si>
  <si>
    <t>PART TIME/OVERTIME</t>
  </si>
  <si>
    <t>MEDICARE TAX</t>
  </si>
  <si>
    <t>SOCIAL SECURITY</t>
  </si>
  <si>
    <t>HEALTH INSURANCE</t>
  </si>
  <si>
    <t>RETIREMENT</t>
  </si>
  <si>
    <t>TRAVEL ALLOWANCE</t>
  </si>
  <si>
    <t>MISC. SUPPLIES</t>
  </si>
  <si>
    <t>MATERIALS</t>
  </si>
  <si>
    <t>NOTE PAYMENT</t>
  </si>
  <si>
    <t>INTEREST ON NOTE</t>
  </si>
  <si>
    <t>TOTAL OTHER</t>
  </si>
  <si>
    <t>TOTAL ANTICI. EXPENDITURES</t>
  </si>
  <si>
    <t>RECAP</t>
  </si>
  <si>
    <t>EXCESS REVENUE</t>
  </si>
  <si>
    <t>TOTAL REVENUES</t>
  </si>
  <si>
    <t>TOTAL ANTI. EXPENDITURES</t>
  </si>
  <si>
    <t>GAS/OIL/GREASE</t>
  </si>
  <si>
    <t>REVENUES</t>
  </si>
  <si>
    <t>STATE COMPTROLLER</t>
  </si>
  <si>
    <t>EXPENDITURES</t>
  </si>
  <si>
    <t>MISCELLANEOUS</t>
  </si>
  <si>
    <t>EQUIP REPAIRS</t>
  </si>
  <si>
    <t>PRECINCT 1</t>
  </si>
  <si>
    <t>PRISONER HOUSING</t>
  </si>
  <si>
    <t>JUDICIAL &amp; LEGAL</t>
  </si>
  <si>
    <t>FUND BALANCE OCT. 1</t>
  </si>
  <si>
    <t>FUND BALANCE SEPT. 30</t>
  </si>
  <si>
    <t>CAPITAL OL PURCHASE</t>
  </si>
  <si>
    <t>LONGEVITY PAY</t>
  </si>
  <si>
    <t>PRECINCT 4</t>
  </si>
  <si>
    <t>EQUIP REPAIR</t>
  </si>
  <si>
    <t>LATERAL 4</t>
  </si>
  <si>
    <t>PRECINCT 3</t>
  </si>
  <si>
    <t>PRECINCT 2</t>
  </si>
  <si>
    <t>LATERAL 3</t>
  </si>
  <si>
    <t>LATERAL 2</t>
  </si>
  <si>
    <t>LATERAL 1</t>
  </si>
  <si>
    <t>CITY OF TAHOKA</t>
  </si>
  <si>
    <t>LAW LIBRARY FEES</t>
  </si>
  <si>
    <t>VEHICLE REGISTRATION</t>
  </si>
  <si>
    <t>HUNT/FISH LICENSE</t>
  </si>
  <si>
    <t>COURT REPORTER</t>
  </si>
  <si>
    <t>BOND FEES</t>
  </si>
  <si>
    <t>TRANSFERS IN</t>
  </si>
  <si>
    <t>WORKERS COMPENSATION</t>
  </si>
  <si>
    <t>TELEPHONE</t>
  </si>
  <si>
    <t>COUNTY CLERK</t>
  </si>
  <si>
    <t>TEMPORARY HELP</t>
  </si>
  <si>
    <t>OFFICE SUPPLIES</t>
  </si>
  <si>
    <t>POSTAGE</t>
  </si>
  <si>
    <t>BONDS/DUES/FEES</t>
  </si>
  <si>
    <t>TRAVEL EXPENSE</t>
  </si>
  <si>
    <t>COPIER</t>
  </si>
  <si>
    <t>COPIER SUPPLIES</t>
  </si>
  <si>
    <t>COPIER SERVICE AGREEMENT</t>
  </si>
  <si>
    <t>POSTAGE METER EXPENSE</t>
  </si>
  <si>
    <t>MISCELLANEOUS EXPENSE</t>
  </si>
  <si>
    <t>ELECTION EXPENSE</t>
  </si>
  <si>
    <t>AUDITS</t>
  </si>
  <si>
    <t>DISTRICT COURT</t>
  </si>
  <si>
    <t>D A OFFICE EXPENSE</t>
  </si>
  <si>
    <t>TRIAL EXPENSE</t>
  </si>
  <si>
    <t>REPORTER EXPENSE</t>
  </si>
  <si>
    <t>DISTRICT CLERK</t>
  </si>
  <si>
    <t>TEMP HELP/OVERTIME</t>
  </si>
  <si>
    <t>SALARY</t>
  </si>
  <si>
    <t>COUNTY ATTORNEY</t>
  </si>
  <si>
    <t>TREASURER</t>
  </si>
  <si>
    <t>TEMP. HELP</t>
  </si>
  <si>
    <t>TAX ASSESSOR/COLLECTOR</t>
  </si>
  <si>
    <t>TRAVEL EXPENSES</t>
  </si>
  <si>
    <t>APPRAISAL DISTRICT</t>
  </si>
  <si>
    <t>JANITOR SUPPLIES</t>
  </si>
  <si>
    <t>PROPERTY INSURANCE</t>
  </si>
  <si>
    <t>UTILITIES</t>
  </si>
  <si>
    <t>REP/MAINTENANCE</t>
  </si>
  <si>
    <t>PEST CONTROL</t>
  </si>
  <si>
    <t>SR. CIT. CENTER</t>
  </si>
  <si>
    <t>AUTOPSY/INQUEST</t>
  </si>
  <si>
    <t>SWCD</t>
  </si>
  <si>
    <t>SHOWBARN</t>
  </si>
  <si>
    <t>HEALTH</t>
  </si>
  <si>
    <t>TAHOKA AMBULANCE</t>
  </si>
  <si>
    <t>VITAL STATISTICS</t>
  </si>
  <si>
    <t>MEDICAL EXPENSE</t>
  </si>
  <si>
    <t>CLOTHING ALLOWANCE</t>
  </si>
  <si>
    <t>MISC. EXPENSE</t>
  </si>
  <si>
    <t>TRANSPORTATION</t>
  </si>
  <si>
    <t>REPAIRS/MAINTENANCE</t>
  </si>
  <si>
    <t>PRINCIPAL PAYMENTS</t>
  </si>
  <si>
    <t>COMMUNICATIONS</t>
  </si>
  <si>
    <t>UNIFORMS</t>
  </si>
  <si>
    <t>TOWER EXPENSE</t>
  </si>
  <si>
    <t>JAIL</t>
  </si>
  <si>
    <t>KITCHEN EXPENSE</t>
  </si>
  <si>
    <t>GROCERIES/MEDICINE/TRAVEL</t>
  </si>
  <si>
    <t>COURT APPOINTED ATTORNEY</t>
  </si>
  <si>
    <t>INDIGENT BURIAL</t>
  </si>
  <si>
    <t>SUPPLIES/BOOKS</t>
  </si>
  <si>
    <t>CITY/COUNTY LIBRARY</t>
  </si>
  <si>
    <t>KIDS CLUB FUND</t>
  </si>
  <si>
    <t>FIRE PROTECTION</t>
  </si>
  <si>
    <t>FIRE DEPT TAHOKA</t>
  </si>
  <si>
    <t>FIRE DEPT WILSON</t>
  </si>
  <si>
    <t>FIRE DEPT NEW HOME</t>
  </si>
  <si>
    <t>AD VALOREM - CURRENT</t>
  </si>
  <si>
    <t>REPORTER FEES</t>
  </si>
  <si>
    <t>INDIGENT DEFENSE FUNDS</t>
  </si>
  <si>
    <t>TOTAL ANTICIPATED REVENUES</t>
  </si>
  <si>
    <t>TOTAL TAX ASSESSOR</t>
  </si>
  <si>
    <t>MISC REVENUES</t>
  </si>
  <si>
    <t>CRIME VICTIMS</t>
  </si>
  <si>
    <t>VIDEO FEES</t>
  </si>
  <si>
    <t>TOTAL TREASURER</t>
  </si>
  <si>
    <t>TOTAL FINANCIAL ADMINISTRATION</t>
  </si>
  <si>
    <t>JUDICIAL AND LEGAL</t>
  </si>
  <si>
    <t>JUSTICE OF PEACE - TAHOKA</t>
  </si>
  <si>
    <t>TOTAL TAHOKA J P</t>
  </si>
  <si>
    <t>JUSICE OF PEACE - O'DONNELL</t>
  </si>
  <si>
    <t>TOTAL O'DONNELL J P</t>
  </si>
  <si>
    <t>TOTAL DISTRICT CLERK</t>
  </si>
  <si>
    <t>TOTAL COUNTY ATTORNEY</t>
  </si>
  <si>
    <t>TOTAL DISTRICT COURT</t>
  </si>
  <si>
    <t>COUNTY &amp; JUSTICE COURT</t>
  </si>
  <si>
    <t>TOTAL COUNTY &amp; JUSTICE COURT</t>
  </si>
  <si>
    <t>TOTAL JUDICIAL &amp; LEGAL</t>
  </si>
  <si>
    <t>TOTAL COUNTY BUILDINGS</t>
  </si>
  <si>
    <t>COUNTY JUDGE SALARY</t>
  </si>
  <si>
    <t>TOTAL COMMISSIONER'S COURT</t>
  </si>
  <si>
    <t>TOTAL COUNTY CLERK</t>
  </si>
  <si>
    <t>TOTAL COPIER</t>
  </si>
  <si>
    <t>TOTAL OTHER EXPENSE</t>
  </si>
  <si>
    <t>TOTAL LIBRARY</t>
  </si>
  <si>
    <t>COUNTY WELFARE</t>
  </si>
  <si>
    <t>TOTAL COUNTY WELFARE</t>
  </si>
  <si>
    <t>OTHER PUBLIC WELFARE</t>
  </si>
  <si>
    <t>TOTAL OTHER PUBLIC WELFARE</t>
  </si>
  <si>
    <t>TOTAL PUBLIC WELFARE</t>
  </si>
  <si>
    <t>SHERIFF'S OFFICE</t>
  </si>
  <si>
    <t>TOTAL SHERIFF'S OFFICE</t>
  </si>
  <si>
    <t>TOTAL COMMUNICATIONS</t>
  </si>
  <si>
    <t>TOTAL JAIL</t>
  </si>
  <si>
    <t>OTHER PUBLIC SAFETY</t>
  </si>
  <si>
    <t>JUVENILE PROBATION</t>
  </si>
  <si>
    <t>TOTAL JUVENILE</t>
  </si>
  <si>
    <t>PUBLIC SAFETY - OTHER</t>
  </si>
  <si>
    <t>TOTAL PUBLIC SAFETY - OTHER</t>
  </si>
  <si>
    <t>PUBLIC SAFETY - FIRE</t>
  </si>
  <si>
    <t>TOTAL FIRE</t>
  </si>
  <si>
    <t>TOTAL PUBLIC SAFETY</t>
  </si>
  <si>
    <t>TOTAL SOCIAL SERVICES</t>
  </si>
  <si>
    <t>ENVIRONMENTAL</t>
  </si>
  <si>
    <t>TOTAL NATURAL RESOURCES</t>
  </si>
  <si>
    <t>TOTAL ENVIRONMENTAL</t>
  </si>
  <si>
    <t>ALL OTHER EXPENSES</t>
  </si>
  <si>
    <t>TOTAL OTHER EXPENSES</t>
  </si>
  <si>
    <t>TOTAL GENERAL EXPENDITURES</t>
  </si>
  <si>
    <t>TOTAL CAPITAL OUTLAY</t>
  </si>
  <si>
    <t>TOTAL ALL EXPENSES</t>
  </si>
  <si>
    <t>INTERGOV'T REVENUE</t>
  </si>
  <si>
    <t>GENERAL BUDGET</t>
  </si>
  <si>
    <t>OFFICIAL SALARY</t>
  </si>
  <si>
    <t>DEPUTY SALARY</t>
  </si>
  <si>
    <t>OFFICE SUPPIES</t>
  </si>
  <si>
    <t>JANITOR SALARY</t>
  </si>
  <si>
    <t>SECRETARY SALARY</t>
  </si>
  <si>
    <t>RECORDING SERVICES</t>
  </si>
  <si>
    <t>INDOOR/OUTDOOR RENTAL</t>
  </si>
  <si>
    <t>CHIEF DEPUTY SALARY</t>
  </si>
  <si>
    <t>HEAD DISPATCHER SALARY</t>
  </si>
  <si>
    <t>DISPATCHER SALARY</t>
  </si>
  <si>
    <t>JAILER SALARY</t>
  </si>
  <si>
    <t>DPS PHONE</t>
  </si>
  <si>
    <t>CRIME LINE</t>
  </si>
  <si>
    <t>FIRE DEPT O'DONNELL</t>
  </si>
  <si>
    <t>FARM DEMO SALARY</t>
  </si>
  <si>
    <t>HOME ECON SALARY</t>
  </si>
  <si>
    <t>OFFICE SUPPLIES/EQUIP</t>
  </si>
  <si>
    <t>CVA MATCHING FUNDS</t>
  </si>
  <si>
    <t>FUND BALANCE, OCT. 1</t>
  </si>
  <si>
    <t>FUND BALANCE, SEPT. 30</t>
  </si>
  <si>
    <t>ROAD &amp; BRIDGE</t>
  </si>
  <si>
    <t>AD VALOREM TAX</t>
  </si>
  <si>
    <t>COMMISSIONER'S SALARIES</t>
  </si>
  <si>
    <t>TRANSFERS OUT</t>
  </si>
  <si>
    <t>R &amp; B FEES TO PRECINCTS</t>
  </si>
  <si>
    <t>JURY FEES</t>
  </si>
  <si>
    <t>LOCAL SALES TAX</t>
  </si>
  <si>
    <t>OTHER FEES</t>
  </si>
  <si>
    <t>TOTAL CENTRAL ADMIN</t>
  </si>
  <si>
    <t>JAIL I &amp; S FUND</t>
  </si>
  <si>
    <t>FEES</t>
  </si>
  <si>
    <t>MISC REVENUE</t>
  </si>
  <si>
    <t>INTEREST PAYMENTS</t>
  </si>
  <si>
    <t>COMMUNITY POLICING</t>
  </si>
  <si>
    <t>PATROL DEPUTY SUPPLIES</t>
  </si>
  <si>
    <t>SATELLITE TV EX &amp;MAINT. BLDG</t>
  </si>
  <si>
    <t>COMM. EQU. REPLACEMENT</t>
  </si>
  <si>
    <t>GRAND JURY</t>
  </si>
  <si>
    <t>PETIT JURY</t>
  </si>
  <si>
    <t>Total Valuation</t>
  </si>
  <si>
    <t>Tax Rate</t>
  </si>
  <si>
    <t>Total Levy</t>
  </si>
  <si>
    <t>General Fund Portion</t>
  </si>
  <si>
    <t>Road &amp; Bridge Fund Portion</t>
  </si>
  <si>
    <t>Jail Fund Portion</t>
  </si>
  <si>
    <t>Tax Computations</t>
  </si>
  <si>
    <t>LONGEVITY</t>
  </si>
  <si>
    <t>DISTRICT JUDGE OFFICE EXP</t>
  </si>
  <si>
    <t>STATE COMPTROLLER REVENUES</t>
  </si>
  <si>
    <t>SALE OF PROPERTY</t>
  </si>
  <si>
    <t>TEMP HELP</t>
  </si>
  <si>
    <t>KITCHEN  MANAGER  SALARY</t>
  </si>
  <si>
    <t>UNEMPLOYMENT INS.</t>
  </si>
  <si>
    <t>AD/LEGAL NOTICES</t>
  </si>
  <si>
    <t>UNEMPLOYMENT INS</t>
  </si>
  <si>
    <t>STATE SALARY SUPPLEMENT</t>
  </si>
  <si>
    <t xml:space="preserve">NON DEPARTMENTAL </t>
  </si>
  <si>
    <t>COMPUTER SUPPORT</t>
  </si>
  <si>
    <t>TRAVEL &amp; TRAINING EXPENSE</t>
  </si>
  <si>
    <t>OVERTIME/HOLIDAY</t>
  </si>
  <si>
    <t>VITAL STATS</t>
  </si>
  <si>
    <t>COUNTY HISTORICAL COMMISSION</t>
  </si>
  <si>
    <t>TRAVEL AND EDUCATION</t>
  </si>
  <si>
    <t>DELINQUENT TAX COLLECTION</t>
  </si>
  <si>
    <t>LAW LIBRARY</t>
  </si>
  <si>
    <t>INDIFENT DEFENSE - CRIMINAL</t>
  </si>
  <si>
    <t>INTEREST EXPENSE</t>
  </si>
  <si>
    <t>BINGO</t>
  </si>
  <si>
    <t>MISCELLANEOUS REVENUE</t>
  </si>
  <si>
    <t>MISCELLANEOUS INCOME</t>
  </si>
  <si>
    <t>SECRETARY EXPENSE</t>
  </si>
  <si>
    <t xml:space="preserve"> </t>
  </si>
  <si>
    <t>Potential Pay Increase</t>
  </si>
  <si>
    <t>EQUIPMENT MAINTENANCE</t>
  </si>
  <si>
    <t>EQUIPMENT MAINTENACE</t>
  </si>
  <si>
    <t>SECRETARY TRAVEL EXPENSE</t>
  </si>
  <si>
    <t>ELEVATOR MAINTENANCE/REPAIRS</t>
  </si>
  <si>
    <t>RECORD STORAGE</t>
  </si>
  <si>
    <t>COUNTY SANITATION</t>
  </si>
  <si>
    <t>TRAVEL &amp; EDUCATION</t>
  </si>
  <si>
    <t>AXLE WEIGHT &amp; FEES</t>
  </si>
  <si>
    <t>PART TIME DEPUTY SALARY</t>
  </si>
  <si>
    <t>COMPUTER LICENSE</t>
  </si>
  <si>
    <t>RESTORATION FUND</t>
  </si>
  <si>
    <t>BONDS, DUES &amp; FEES</t>
  </si>
  <si>
    <t>ANIMAL SHELTER</t>
  </si>
  <si>
    <t>TOTAL ANIMAL SHELTER</t>
  </si>
  <si>
    <t>TRAINING FOR S.O.</t>
  </si>
  <si>
    <t>RECORD MANAGEMENT</t>
  </si>
  <si>
    <t>Restoration Fund</t>
  </si>
  <si>
    <t>GRANT REVENUES</t>
  </si>
  <si>
    <t>ANIMAL SHELTER INCOME</t>
  </si>
  <si>
    <t>ANIMAL FOOD &amp; MEDICATION</t>
  </si>
  <si>
    <t>GAS, OIL &amp; GREASE</t>
  </si>
  <si>
    <t>LGS SUPPORT &amp; MAINTENANCE</t>
  </si>
  <si>
    <t>MISC EXPENSE</t>
  </si>
  <si>
    <t>OFFICIAL HEALTH INSURANCE SUPPLEMENT</t>
  </si>
  <si>
    <t>TJPC STATE AID</t>
  </si>
  <si>
    <t>LOCAL MATCHING FUNDS</t>
  </si>
  <si>
    <t>STATE GRANT</t>
  </si>
  <si>
    <t>LOCAL MATCH</t>
  </si>
  <si>
    <t>TOTAL</t>
  </si>
  <si>
    <t>HOT CHECK FEES</t>
  </si>
  <si>
    <t>MOBILE RADIO</t>
  </si>
  <si>
    <t>TOTAL INTERNAL AUDITOR OFFICE</t>
  </si>
  <si>
    <t>INTERNAL AUDITOR</t>
  </si>
  <si>
    <t>ANIMAL SHELTER INTERLOCAL FUNDS</t>
  </si>
  <si>
    <t>EQUIP REPAIRS, TTB</t>
  </si>
  <si>
    <t>EQUIP REPAIRS,TTB</t>
  </si>
  <si>
    <t>2011-12 BUDGET</t>
  </si>
  <si>
    <t>PROCEEDS FROM LOANS</t>
  </si>
  <si>
    <t>DEPUTIES/ASSISTS</t>
  </si>
  <si>
    <t>COUNTY JUDGE COURT</t>
  </si>
  <si>
    <t>AXLE Weight &amp; Fees</t>
  </si>
  <si>
    <t>2012-13 ORIGINAL</t>
  </si>
  <si>
    <t>2012-13 AMENDED</t>
  </si>
  <si>
    <t>2013-14 PROPOSED</t>
  </si>
  <si>
    <t>INSURANCE CLAIMS</t>
  </si>
  <si>
    <t>INSURANCE CLAIM EXPENSE</t>
  </si>
  <si>
    <t>JANITORIAL SUPPLIES</t>
  </si>
  <si>
    <t>EMERGENCY MANAGEMENT</t>
  </si>
  <si>
    <t>B. 7b. OFFICE SUPPLIES</t>
  </si>
  <si>
    <t>B. 7b. POSTAGE</t>
  </si>
  <si>
    <t>A. 1a. PROBATION OFFICER SALARY</t>
  </si>
  <si>
    <t>A. 1a. SECRETARY SALARY</t>
  </si>
  <si>
    <t>A. 1a, TEMPORARY HELP</t>
  </si>
  <si>
    <t>A. 1a. LONGEVITY PAY</t>
  </si>
  <si>
    <t>A. 1a. MEDICARE TAX</t>
  </si>
  <si>
    <t>A. 1a. SOCIAL SECURITY</t>
  </si>
  <si>
    <t>A. 1a. HEALTH INSURANCE</t>
  </si>
  <si>
    <t>A. 1a. RETIREMENT</t>
  </si>
  <si>
    <t>A. 1a. UNEMPLOYMENT INSURANCE</t>
  </si>
  <si>
    <t>A. 2a. TRAVEL &amp; TRAINING</t>
  </si>
  <si>
    <t>A. 3a. OPERATING - AUDIT EXPENSE</t>
  </si>
  <si>
    <t>B. 2b. Medical/Dental Diagnosis, Treatment &amp; Supplies</t>
  </si>
  <si>
    <t>B. 3b Mental Health Diagnosis, Treatment &amp; Supplies</t>
  </si>
  <si>
    <t>B. 1b. Psychological/Psychiatric Diagnosis &amp; Treatment</t>
  </si>
  <si>
    <t>B. NON-RESIDENTIAL SERVICES</t>
  </si>
  <si>
    <t>B. 5b. Transportation &amp; Meals</t>
  </si>
  <si>
    <t>B. 6b. Clothing &amp; Personal Hygiene Supplies</t>
  </si>
  <si>
    <t>B. 7b. Other UA/Internet</t>
  </si>
  <si>
    <t>C. RESIDENTIAL TREATMENT</t>
  </si>
  <si>
    <t>C. 3c. Detention Services</t>
  </si>
  <si>
    <t>C. 1c. Non-Secure Placement</t>
  </si>
  <si>
    <t>A. 3a. Operating - Part Time Help</t>
  </si>
  <si>
    <t>A. 3a. Operating - Tech Support</t>
  </si>
  <si>
    <t>B. 7b. Telephone</t>
  </si>
  <si>
    <t xml:space="preserve">COMPUTER MAITENANCE/Support </t>
  </si>
  <si>
    <t>FUEL - GAME WARDEN</t>
  </si>
  <si>
    <t>JAIL ADMINISTRATOR SALARY</t>
  </si>
  <si>
    <t>LIETENANT SALARY</t>
  </si>
  <si>
    <t>OCT. 2013-SEPT 2014 BUDGET</t>
  </si>
  <si>
    <t xml:space="preserve">Repairs &amp; Maintenance </t>
  </si>
  <si>
    <t xml:space="preserve">Property Insurance </t>
  </si>
  <si>
    <t xml:space="preserve">Equipment </t>
  </si>
  <si>
    <t>Expected Collections (95-96% of Levy)</t>
  </si>
  <si>
    <t>A GRANT</t>
  </si>
  <si>
    <t>C Grant</t>
  </si>
  <si>
    <t>N Grant</t>
  </si>
  <si>
    <t>OVERTIME</t>
  </si>
  <si>
    <t xml:space="preserve">Civil - Annual Contract </t>
  </si>
  <si>
    <t>BIOND FORFEITURES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</si>
</sst>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_(* #,##0.00000_);_(* \(#,##0.00000\);_(* &quot;-&quot;??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?_);_(@_)"/>
    <numFmt numFmtId="175" formatCode="_(* #,##0.00000_);_(* \(#,##0.00000\);_(* &quot;-&quot;??_);_(@_)"/>
    <numFmt numFmtId="176" formatCode="[$-409]dddd\,\ mmmm\ dd\,\ yyyy"/>
    <numFmt numFmtId="177" formatCode="0_);\(0\)"/>
  </numFmts>
  <fonts count="55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8"/>
      <color indexed="39"/>
      <name val="Arial"/>
      <family val="2"/>
    </font>
    <font>
      <b/>
      <u val="single"/>
      <sz val="8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43" fontId="0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10" fillId="0" borderId="0" xfId="42" applyNumberFormat="1" applyFont="1" applyAlignment="1">
      <alignment/>
    </xf>
    <xf numFmtId="43" fontId="12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43" fontId="12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11" fillId="0" borderId="0" xfId="42" applyFont="1" applyAlignment="1">
      <alignment/>
    </xf>
    <xf numFmtId="10" fontId="0" fillId="0" borderId="0" xfId="59" applyNumberFormat="1" applyFont="1" applyAlignment="1">
      <alignment/>
    </xf>
    <xf numFmtId="168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43" fontId="2" fillId="0" borderId="0" xfId="42" applyNumberFormat="1" applyFont="1" applyAlignment="1">
      <alignment horizontal="center"/>
    </xf>
    <xf numFmtId="43" fontId="12" fillId="0" borderId="0" xfId="42" applyNumberFormat="1" applyFont="1" applyAlignment="1" quotePrefix="1">
      <alignment horizontal="center"/>
    </xf>
    <xf numFmtId="43" fontId="5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43" fontId="17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12" fillId="0" borderId="0" xfId="42" applyNumberFormat="1" applyFont="1" applyFill="1" applyAlignment="1" quotePrefix="1">
      <alignment horizontal="center"/>
    </xf>
    <xf numFmtId="43" fontId="13" fillId="0" borderId="0" xfId="42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16" fillId="0" borderId="0" xfId="42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14" fillId="0" borderId="0" xfId="42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12" fillId="0" borderId="0" xfId="42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43" fontId="10" fillId="0" borderId="0" xfId="42" applyNumberFormat="1" applyFont="1" applyFill="1" applyAlignment="1">
      <alignment/>
    </xf>
    <xf numFmtId="10" fontId="0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9" fontId="0" fillId="0" borderId="0" xfId="42" applyNumberFormat="1" applyFont="1" applyAlignment="1">
      <alignment/>
    </xf>
    <xf numFmtId="177" fontId="0" fillId="0" borderId="0" xfId="42" applyNumberFormat="1" applyFont="1" applyAlignment="1" quotePrefix="1">
      <alignment horizontal="center"/>
    </xf>
    <xf numFmtId="43" fontId="13" fillId="0" borderId="0" xfId="42" applyNumberFormat="1" applyFont="1" applyAlignment="1">
      <alignment/>
    </xf>
    <xf numFmtId="43" fontId="0" fillId="0" borderId="0" xfId="0" applyNumberFormat="1" applyAlignment="1" quotePrefix="1">
      <alignment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3" fontId="18" fillId="0" borderId="0" xfId="42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43" fontId="19" fillId="0" borderId="0" xfId="42" applyFont="1" applyAlignment="1">
      <alignment/>
    </xf>
    <xf numFmtId="43" fontId="20" fillId="0" borderId="0" xfId="42" applyFont="1" applyAlignment="1">
      <alignment/>
    </xf>
    <xf numFmtId="0" fontId="5" fillId="0" borderId="0" xfId="0" applyFont="1" applyFill="1" applyAlignment="1">
      <alignment horizontal="left"/>
    </xf>
    <xf numFmtId="43" fontId="5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43" fontId="12" fillId="4" borderId="10" xfId="42" applyNumberFormat="1" applyFont="1" applyFill="1" applyBorder="1" applyAlignment="1" quotePrefix="1">
      <alignment horizontal="center"/>
    </xf>
    <xf numFmtId="43" fontId="12" fillId="4" borderId="0" xfId="42" applyNumberFormat="1" applyFont="1" applyFill="1" applyBorder="1" applyAlignment="1" quotePrefix="1">
      <alignment horizontal="center"/>
    </xf>
    <xf numFmtId="43" fontId="12" fillId="4" borderId="11" xfId="42" applyNumberFormat="1" applyFont="1" applyFill="1" applyBorder="1" applyAlignment="1" quotePrefix="1">
      <alignment horizontal="center"/>
    </xf>
    <xf numFmtId="43" fontId="5" fillId="4" borderId="10" xfId="0" applyNumberFormat="1" applyFont="1" applyFill="1" applyBorder="1" applyAlignment="1">
      <alignment/>
    </xf>
    <xf numFmtId="43" fontId="5" fillId="4" borderId="0" xfId="0" applyNumberFormat="1" applyFont="1" applyFill="1" applyBorder="1" applyAlignment="1">
      <alignment/>
    </xf>
    <xf numFmtId="43" fontId="5" fillId="4" borderId="11" xfId="0" applyNumberFormat="1" applyFont="1" applyFill="1" applyBorder="1" applyAlignment="1">
      <alignment/>
    </xf>
    <xf numFmtId="43" fontId="12" fillId="4" borderId="10" xfId="0" applyNumberFormat="1" applyFont="1" applyFill="1" applyBorder="1" applyAlignment="1">
      <alignment/>
    </xf>
    <xf numFmtId="43" fontId="12" fillId="4" borderId="0" xfId="0" applyNumberFormat="1" applyFont="1" applyFill="1" applyBorder="1" applyAlignment="1">
      <alignment/>
    </xf>
    <xf numFmtId="43" fontId="12" fillId="4" borderId="11" xfId="0" applyNumberFormat="1" applyFont="1" applyFill="1" applyBorder="1" applyAlignment="1">
      <alignment/>
    </xf>
    <xf numFmtId="43" fontId="13" fillId="4" borderId="11" xfId="0" applyNumberFormat="1" applyFont="1" applyFill="1" applyBorder="1" applyAlignment="1">
      <alignment/>
    </xf>
    <xf numFmtId="43" fontId="12" fillId="4" borderId="12" xfId="0" applyNumberFormat="1" applyFont="1" applyFill="1" applyBorder="1" applyAlignment="1">
      <alignment/>
    </xf>
    <xf numFmtId="43" fontId="12" fillId="4" borderId="13" xfId="0" applyNumberFormat="1" applyFont="1" applyFill="1" applyBorder="1" applyAlignment="1">
      <alignment/>
    </xf>
    <xf numFmtId="43" fontId="12" fillId="4" borderId="14" xfId="0" applyNumberFormat="1" applyFont="1" applyFill="1" applyBorder="1" applyAlignment="1">
      <alignment/>
    </xf>
    <xf numFmtId="43" fontId="12" fillId="33" borderId="15" xfId="42" applyNumberFormat="1" applyFont="1" applyFill="1" applyBorder="1" applyAlignment="1">
      <alignment horizontal="center"/>
    </xf>
    <xf numFmtId="43" fontId="12" fillId="33" borderId="16" xfId="42" applyNumberFormat="1" applyFont="1" applyFill="1" applyBorder="1" applyAlignment="1">
      <alignment horizontal="center"/>
    </xf>
    <xf numFmtId="43" fontId="12" fillId="33" borderId="17" xfId="42" applyNumberFormat="1" applyFont="1" applyFill="1" applyBorder="1" applyAlignment="1">
      <alignment horizontal="center"/>
    </xf>
    <xf numFmtId="43" fontId="12" fillId="33" borderId="10" xfId="42" applyNumberFormat="1" applyFont="1" applyFill="1" applyBorder="1" applyAlignment="1" quotePrefix="1">
      <alignment horizontal="center"/>
    </xf>
    <xf numFmtId="43" fontId="12" fillId="33" borderId="0" xfId="42" applyNumberFormat="1" applyFont="1" applyFill="1" applyBorder="1" applyAlignment="1" quotePrefix="1">
      <alignment horizontal="center"/>
    </xf>
    <xf numFmtId="43" fontId="12" fillId="33" borderId="11" xfId="42" applyNumberFormat="1" applyFont="1" applyFill="1" applyBorder="1" applyAlignment="1" quotePrefix="1">
      <alignment horizontal="center"/>
    </xf>
    <xf numFmtId="43" fontId="5" fillId="33" borderId="1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43" fontId="5" fillId="33" borderId="11" xfId="0" applyNumberFormat="1" applyFont="1" applyFill="1" applyBorder="1" applyAlignment="1">
      <alignment/>
    </xf>
    <xf numFmtId="43" fontId="12" fillId="33" borderId="10" xfId="0" applyNumberFormat="1" applyFont="1" applyFill="1" applyBorder="1" applyAlignment="1">
      <alignment/>
    </xf>
    <xf numFmtId="43" fontId="12" fillId="33" borderId="0" xfId="0" applyNumberFormat="1" applyFont="1" applyFill="1" applyBorder="1" applyAlignment="1">
      <alignment/>
    </xf>
    <xf numFmtId="43" fontId="12" fillId="33" borderId="11" xfId="0" applyNumberFormat="1" applyFont="1" applyFill="1" applyBorder="1" applyAlignment="1">
      <alignment/>
    </xf>
    <xf numFmtId="43" fontId="13" fillId="33" borderId="10" xfId="0" applyNumberFormat="1" applyFont="1" applyFill="1" applyBorder="1" applyAlignment="1">
      <alignment/>
    </xf>
    <xf numFmtId="43" fontId="13" fillId="33" borderId="0" xfId="0" applyNumberFormat="1" applyFont="1" applyFill="1" applyBorder="1" applyAlignment="1">
      <alignment/>
    </xf>
    <xf numFmtId="43" fontId="13" fillId="33" borderId="11" xfId="0" applyNumberFormat="1" applyFont="1" applyFill="1" applyBorder="1" applyAlignment="1">
      <alignment/>
    </xf>
    <xf numFmtId="43" fontId="12" fillId="33" borderId="12" xfId="0" applyNumberFormat="1" applyFont="1" applyFill="1" applyBorder="1" applyAlignment="1">
      <alignment/>
    </xf>
    <xf numFmtId="43" fontId="12" fillId="33" borderId="13" xfId="0" applyNumberFormat="1" applyFont="1" applyFill="1" applyBorder="1" applyAlignment="1">
      <alignment/>
    </xf>
    <xf numFmtId="43" fontId="12" fillId="33" borderId="14" xfId="0" applyNumberFormat="1" applyFont="1" applyFill="1" applyBorder="1" applyAlignment="1">
      <alignment/>
    </xf>
    <xf numFmtId="43" fontId="12" fillId="4" borderId="15" xfId="42" applyNumberFormat="1" applyFont="1" applyFill="1" applyBorder="1" applyAlignment="1" quotePrefix="1">
      <alignment horizontal="center"/>
    </xf>
    <xf numFmtId="43" fontId="12" fillId="4" borderId="16" xfId="42" applyNumberFormat="1" applyFont="1" applyFill="1" applyBorder="1" applyAlignment="1" quotePrefix="1">
      <alignment horizontal="center"/>
    </xf>
    <xf numFmtId="43" fontId="12" fillId="4" borderId="17" xfId="42" applyNumberFormat="1" applyFont="1" applyFill="1" applyBorder="1" applyAlignment="1" quotePrefix="1">
      <alignment horizontal="center"/>
    </xf>
    <xf numFmtId="43" fontId="12" fillId="0" borderId="15" xfId="42" applyNumberFormat="1" applyFont="1" applyFill="1" applyBorder="1" applyAlignment="1" quotePrefix="1">
      <alignment horizontal="center"/>
    </xf>
    <xf numFmtId="43" fontId="12" fillId="0" borderId="10" xfId="42" applyNumberFormat="1" applyFont="1" applyFill="1" applyBorder="1" applyAlignment="1" quotePrefix="1">
      <alignment horizontal="center"/>
    </xf>
    <xf numFmtId="43" fontId="12" fillId="0" borderId="0" xfId="42" applyNumberFormat="1" applyFont="1" applyFill="1" applyBorder="1" applyAlignment="1" quotePrefix="1">
      <alignment horizontal="center"/>
    </xf>
    <xf numFmtId="43" fontId="12" fillId="0" borderId="11" xfId="42" applyNumberFormat="1" applyFont="1" applyFill="1" applyBorder="1" applyAlignment="1" quotePrefix="1">
      <alignment horizontal="center"/>
    </xf>
    <xf numFmtId="43" fontId="5" fillId="0" borderId="1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1" xfId="0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/>
    </xf>
    <xf numFmtId="43" fontId="13" fillId="0" borderId="11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13" xfId="0" applyNumberFormat="1" applyFont="1" applyFill="1" applyBorder="1" applyAlignment="1">
      <alignment/>
    </xf>
    <xf numFmtId="43" fontId="12" fillId="0" borderId="14" xfId="0" applyNumberFormat="1" applyFont="1" applyFill="1" applyBorder="1" applyAlignment="1">
      <alignment/>
    </xf>
    <xf numFmtId="43" fontId="5" fillId="34" borderId="0" xfId="0" applyNumberFormat="1" applyFont="1" applyFill="1" applyBorder="1" applyAlignment="1">
      <alignment/>
    </xf>
    <xf numFmtId="44" fontId="5" fillId="0" borderId="0" xfId="44" applyFont="1" applyFill="1" applyAlignment="1">
      <alignment/>
    </xf>
    <xf numFmtId="44" fontId="5" fillId="0" borderId="0" xfId="0" applyNumberFormat="1" applyFont="1" applyFill="1" applyAlignment="1">
      <alignment/>
    </xf>
    <xf numFmtId="43" fontId="12" fillId="0" borderId="16" xfId="42" applyNumberFormat="1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15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E31" sqref="E31"/>
    </sheetView>
  </sheetViews>
  <sheetFormatPr defaultColWidth="8.88671875" defaultRowHeight="15"/>
  <cols>
    <col min="1" max="1" width="28.77734375" style="0" customWidth="1"/>
    <col min="2" max="5" width="13.77734375" style="0" customWidth="1"/>
    <col min="6" max="7" width="12.4453125" style="0" bestFit="1" customWidth="1"/>
    <col min="8" max="8" width="12.4453125" style="0" customWidth="1"/>
    <col min="9" max="9" width="12.4453125" style="0" bestFit="1" customWidth="1"/>
  </cols>
  <sheetData>
    <row r="1" spans="2:5" ht="15">
      <c r="B1" s="9" t="s">
        <v>343</v>
      </c>
      <c r="E1" s="8"/>
    </row>
    <row r="2" spans="2:5" ht="15">
      <c r="B2" s="8"/>
      <c r="C2" s="8"/>
      <c r="D2" s="8"/>
      <c r="E2" s="8"/>
    </row>
    <row r="3" spans="1:5" ht="15">
      <c r="A3" s="1" t="s">
        <v>0</v>
      </c>
      <c r="B3" s="23" t="s">
        <v>301</v>
      </c>
      <c r="C3" s="23" t="s">
        <v>306</v>
      </c>
      <c r="D3" s="23" t="s">
        <v>307</v>
      </c>
      <c r="E3" s="23" t="s">
        <v>308</v>
      </c>
    </row>
    <row r="4" spans="2:5" ht="15">
      <c r="B4" s="8"/>
      <c r="C4" s="8"/>
      <c r="D4" s="8"/>
      <c r="E4" s="8"/>
    </row>
    <row r="5" spans="1:6" ht="15">
      <c r="A5" t="s">
        <v>1</v>
      </c>
      <c r="B5" s="42">
        <f>+'GF'!B5+RB!B5+Jail!B5+Restoration!B5</f>
        <v>2599203</v>
      </c>
      <c r="C5" s="42">
        <f>+'GF'!C5+RB!C5+Jail!C5+Restoration!C5</f>
        <v>2744970</v>
      </c>
      <c r="D5" s="42">
        <f>+'GF'!D5+RB!D5+Jail!D5+Restoration!D5</f>
        <v>2744970</v>
      </c>
      <c r="E5" s="42">
        <f>+'GF'!E5+RB!E5+Jail!E5+Restoration!E5</f>
        <v>2897409</v>
      </c>
      <c r="F5" s="6"/>
    </row>
    <row r="6" spans="1:6" ht="15">
      <c r="A6" t="s">
        <v>2</v>
      </c>
      <c r="B6" s="42">
        <f>+'GF'!B6</f>
        <v>83000</v>
      </c>
      <c r="C6" s="42">
        <f>+'GF'!C6</f>
        <v>50000</v>
      </c>
      <c r="D6" s="42">
        <f>+'GF'!D6</f>
        <v>50000</v>
      </c>
      <c r="E6" s="42">
        <f>+'GF'!E6</f>
        <v>65000</v>
      </c>
      <c r="F6" s="6"/>
    </row>
    <row r="7" spans="1:5" ht="15">
      <c r="A7" t="s">
        <v>218</v>
      </c>
      <c r="B7" s="42">
        <f>Restoration!B6</f>
        <v>56000</v>
      </c>
      <c r="C7" s="42">
        <f>Restoration!C6</f>
        <v>80000</v>
      </c>
      <c r="D7" s="42">
        <f>Restoration!D6</f>
        <v>80000</v>
      </c>
      <c r="E7" s="42">
        <f>Restoration!E6</f>
        <v>95000</v>
      </c>
    </row>
    <row r="8" spans="1:5" ht="15">
      <c r="A8" t="s">
        <v>3</v>
      </c>
      <c r="B8" s="42">
        <f>+'GF'!B12</f>
        <v>402600</v>
      </c>
      <c r="C8" s="42">
        <f>+'GF'!C12</f>
        <v>412000</v>
      </c>
      <c r="D8" s="42">
        <f>+'GF'!D12</f>
        <v>412000</v>
      </c>
      <c r="E8" s="42">
        <f>+'GF'!E12</f>
        <v>380000</v>
      </c>
    </row>
    <row r="9" spans="1:5" ht="15">
      <c r="A9" t="s">
        <v>4</v>
      </c>
      <c r="B9" s="42">
        <f>+'GF'!B13+'Pct 1'!B5+'Pct 2'!B5+'Pct 3'!B5+'Pct 4'!B5+RB!B6+Jail!B6</f>
        <v>342000</v>
      </c>
      <c r="C9" s="42">
        <f>+'GF'!C13+'Pct 1'!C5+'Pct 2'!C5+'Pct 3'!C5+'Pct 4'!C5+RB!C6+Jail!C6</f>
        <v>354000</v>
      </c>
      <c r="D9" s="42">
        <f>+'GF'!D13+'Pct 1'!D5+'Pct 2'!D5+'Pct 3'!D5+'Pct 4'!D5+RB!D6+Jail!D6</f>
        <v>354000</v>
      </c>
      <c r="E9" s="42">
        <f>+'GF'!E13+'Pct 1'!E5+'Pct 2'!E5+'Pct 3'!E5+'Pct 4'!E5+RB!E6+Jail!E6</f>
        <v>354000</v>
      </c>
    </row>
    <row r="10" spans="1:5" ht="15">
      <c r="A10" t="s">
        <v>190</v>
      </c>
      <c r="B10" s="42">
        <f>'GF'!B9+'Pct 1'!B7+'Pct 2'!B7+'Pct 3'!B7+'Pct 4'!B7+'Lat 1 &amp; 2'!B9+'Lat 1 &amp; 2'!B36+'Lat 3 &amp; 4'!B36+'Lat 3 &amp; 4'!B9+RB!B8+'GF'!B8+'GF'!B7+'GF'!B25+Restoration!B8</f>
        <v>185803</v>
      </c>
      <c r="C10" s="42">
        <f>'GF'!C9+'Pct 1'!C7+'Pct 2'!C7+'Pct 3'!C7+'Pct 4'!C7+'Lat 1 &amp; 2'!C9+'Lat 1 &amp; 2'!C36+'Lat 3 &amp; 4'!C36+'Lat 3 &amp; 4'!C9+RB!C8+'GF'!C8+'GF'!C7+'GF'!C25+Restoration!C8</f>
        <v>212286.08000000002</v>
      </c>
      <c r="D10" s="42">
        <f>'GF'!D9+'Pct 1'!D7+'Pct 2'!D7+'Pct 3'!D7+'Pct 4'!D7+'Lat 1 &amp; 2'!D9+'Lat 1 &amp; 2'!D36+'Lat 3 &amp; 4'!D36+'Lat 3 &amp; 4'!D9+RB!D8+'GF'!D8+'GF'!D7+'GF'!D25+Restoration!D8</f>
        <v>212286.08000000002</v>
      </c>
      <c r="E10" s="42">
        <f>'GF'!E9+'Pct 1'!E7+'Pct 2'!E7+'Pct 3'!E7+'Pct 4'!E7+'Lat 1 &amp; 2'!E9+'Lat 1 &amp; 2'!E36+'Lat 3 &amp; 4'!E36+'Lat 3 &amp; 4'!E9+RB!E8+'GF'!E8+'GF'!E7+'GF'!E25+Restoration!E8</f>
        <v>221786</v>
      </c>
    </row>
    <row r="11" spans="1:6" ht="15">
      <c r="A11" t="s">
        <v>5</v>
      </c>
      <c r="B11" s="42">
        <f>+'GF'!B16+'Pct 1'!B6+'Pct 2'!B6+'Pct 3'!B6+'Pct 4'!B6+'Lat 1 &amp; 2'!B10+'Lat 1 &amp; 2'!B37+'Lat 3 &amp; 4'!B10+'Lat 3 &amp; 4'!B37+RB!B7+Jail!B7+Restoration!B7</f>
        <v>40920</v>
      </c>
      <c r="C11" s="42">
        <f>+'GF'!C16+'Pct 1'!C6+'Pct 2'!C6+'Pct 3'!C6+'Pct 4'!C6+'Lat 1 &amp; 2'!C10+'Lat 1 &amp; 2'!C37+'Lat 3 &amp; 4'!C10+'Lat 3 &amp; 4'!C37+RB!C7+Jail!C7+Restoration!C7</f>
        <v>40920</v>
      </c>
      <c r="D11" s="42">
        <f>+'GF'!D16+'Pct 1'!D6+'Pct 2'!D6+'Pct 3'!D6+'Pct 4'!D6+'Lat 1 &amp; 2'!D10+'Lat 1 &amp; 2'!D37+'Lat 3 &amp; 4'!D10+'Lat 3 &amp; 4'!D37+RB!D7+Jail!D7+Restoration!D7</f>
        <v>40920</v>
      </c>
      <c r="E11" s="42">
        <f>+'GF'!E16+'Pct 1'!E6+'Pct 2'!E6+'Pct 3'!E6+'Pct 4'!E6+'Lat 1 &amp; 2'!E10+'Lat 1 &amp; 2'!E37+'Lat 3 &amp; 4'!E10+'Lat 3 &amp; 4'!E37+RB!E7+Jail!E7+Restoration!E7</f>
        <v>43500</v>
      </c>
      <c r="F11" s="6"/>
    </row>
    <row r="12" spans="1:5" ht="15">
      <c r="A12" t="s">
        <v>219</v>
      </c>
      <c r="B12" s="42">
        <f>+'GF'!B11+'GF'!B14+'GF'!B15+'GF'!B19+'GF'!B21+'GF'!B22+'GF'!B23+'GF'!B26+'GF'!B27+'GF'!B20</f>
        <v>28750</v>
      </c>
      <c r="C12" s="42">
        <f>+'GF'!C11+'GF'!C14+'GF'!C15+'GF'!C19+'GF'!C21+'GF'!C22+'GF'!C23+'GF'!C26+'GF'!C27+'GF'!C20</f>
        <v>28750</v>
      </c>
      <c r="D12" s="42">
        <f>+'GF'!D11+'GF'!D14+'GF'!D15+'GF'!D19+'GF'!D21+'GF'!D22+'GF'!D23+'GF'!D26+'GF'!D27+'GF'!D20</f>
        <v>28750</v>
      </c>
      <c r="E12" s="42">
        <f>+'GF'!E11+'GF'!E14+'GF'!E15+'GF'!E19+'GF'!E21+'GF'!E22+'GF'!E23+'GF'!E26+'GF'!E27+'GF'!E20</f>
        <v>15050</v>
      </c>
    </row>
    <row r="13" spans="1:5" ht="15">
      <c r="A13" t="s">
        <v>6</v>
      </c>
      <c r="B13" s="42">
        <f>+'GF'!B17+'GF'!B18+'GF'!B24+Jail!B8+'Pct 1'!B8+'Pct 2'!B8+'Pct 3'!B8+'Pct 4'!B8+Restoration!B9</f>
        <v>31281</v>
      </c>
      <c r="C13" s="42">
        <f>+'GF'!C17+'GF'!C18+'GF'!C24+Jail!C8+'Pct 1'!C8+'Pct 2'!C8+'Pct 3'!C8+'Pct 4'!C8+Restoration!C9</f>
        <v>26781</v>
      </c>
      <c r="D13" s="42">
        <f>+'GF'!D17+'GF'!D18+'GF'!D24+Jail!D8+'Pct 1'!D8+'Pct 2'!D8+'Pct 3'!D8+'Pct 4'!D8+Restoration!D9</f>
        <v>26781</v>
      </c>
      <c r="E13" s="42">
        <f>+'GF'!E17+'GF'!E24+Jail!E8+'Pct 1'!E8+'Pct 2'!E8+'Pct 3'!E8+'Pct 4'!E8+Restoration!E9</f>
        <v>12500</v>
      </c>
    </row>
    <row r="14" spans="1:5" ht="15">
      <c r="A14" t="s">
        <v>54</v>
      </c>
      <c r="B14" s="42">
        <f>+Jail!B9</f>
        <v>75000</v>
      </c>
      <c r="C14" s="42">
        <f>+Jail!C9</f>
        <v>30000</v>
      </c>
      <c r="D14" s="42">
        <f>+Jail!D9</f>
        <v>30000</v>
      </c>
      <c r="E14" s="42">
        <f>+Jail!E9+'GF'!E18</f>
        <v>30000</v>
      </c>
    </row>
    <row r="15" spans="1:5" ht="15">
      <c r="A15" s="57" t="s">
        <v>58</v>
      </c>
      <c r="B15" s="42">
        <f>+'GF'!B28+'GF'!B30+'Pct 2'!B9+'Pct 4'!B9</f>
        <v>2500</v>
      </c>
      <c r="C15" s="42">
        <f>+'GF'!C28+'Pct 4'!C9</f>
        <v>2500</v>
      </c>
      <c r="D15" s="42">
        <f>+'GF'!D28+'Pct 4'!D9</f>
        <v>2500</v>
      </c>
      <c r="E15" s="42">
        <f>+'GF'!E28+'Pct 4'!E9</f>
        <v>0</v>
      </c>
    </row>
    <row r="16" spans="1:6" ht="15">
      <c r="A16" t="s">
        <v>74</v>
      </c>
      <c r="B16" s="42">
        <f>+'GF'!B29+'Pct 1'!B17+'Pct 2'!B18+'Pct 3'!B17+'Pct 4'!B18</f>
        <v>424384</v>
      </c>
      <c r="C16" s="42">
        <f>+'GF'!C29+'Pct 1'!C17+'Pct 2'!C18+'Pct 3'!C17+'Pct 4'!C18</f>
        <v>445192</v>
      </c>
      <c r="D16" s="42">
        <f>+'GF'!D29+'Pct 1'!D17+'Pct 2'!D18+'Pct 3'!D17+'Pct 4'!D18</f>
        <v>445192</v>
      </c>
      <c r="E16" s="42">
        <f>+'GF'!E29+'Pct 1'!E17+'Pct 2'!E18+'Pct 3'!E17+'Pct 4'!E18</f>
        <v>483680</v>
      </c>
      <c r="F16" s="6"/>
    </row>
    <row r="17" spans="2:5" ht="15">
      <c r="B17" s="42"/>
      <c r="C17" s="13"/>
      <c r="D17" s="13"/>
      <c r="E17" s="13"/>
    </row>
    <row r="18" spans="1:9" ht="15">
      <c r="A18" s="1" t="s">
        <v>8</v>
      </c>
      <c r="B18" s="13">
        <f>SUM(B4:B17)</f>
        <v>4271441</v>
      </c>
      <c r="C18" s="13">
        <f>SUM(C4:C17)</f>
        <v>4427399.08</v>
      </c>
      <c r="D18" s="13">
        <f>SUM(D4:D17)</f>
        <v>4427399.08</v>
      </c>
      <c r="E18" s="13">
        <f>SUM(E4:E17)</f>
        <v>4597925</v>
      </c>
      <c r="F18" s="6">
        <f>'GF'!B32+'Pct 1'!B19+'Pct 2'!B20+'Pct 3'!B19+'Pct 4'!B20+'Lat 1 &amp; 2'!B12+'Lat 1 &amp; 2'!B39+'Lat 3 &amp; 4'!B12+'Lat 3 &amp; 4'!B39+RB!B10+Jail!B11+Restoration!B12</f>
        <v>4271441</v>
      </c>
      <c r="G18" s="6">
        <f>'GF'!C32+'Pct 1'!C19+'Pct 2'!C20+'Pct 3'!C19+'Pct 4'!C20+'Lat 1 &amp; 2'!C12+'Lat 1 &amp; 2'!C39+'Lat 3 &amp; 4'!C12+'Lat 3 &amp; 4'!C39+RB!C10+Jail!C11+Restoration!C12</f>
        <v>4427399.08</v>
      </c>
      <c r="H18" s="6">
        <f>'GF'!D32+'Pct 1'!D19+'Pct 2'!D20+'Pct 3'!D19+'Pct 4'!D20+'Lat 1 &amp; 2'!D12+'Lat 1 &amp; 2'!D39+'Lat 3 &amp; 4'!D12+'Lat 3 &amp; 4'!D39+RB!D10+Jail!D11+Restoration!D12</f>
        <v>4427399.08</v>
      </c>
      <c r="I18" s="6">
        <f>'GF'!E32+'Pct 1'!E19+'Pct 2'!E20+'Pct 3'!E19+'Pct 4'!E20+'Lat 1 &amp; 2'!E12+'Lat 1 &amp; 2'!E39+'Lat 3 &amp; 4'!E12+'Lat 3 &amp; 4'!E39+RB!E10+Jail!E11+Restoration!E12</f>
        <v>4602925</v>
      </c>
    </row>
    <row r="19" spans="2:9" ht="15">
      <c r="B19" s="13"/>
      <c r="C19" s="13"/>
      <c r="D19" s="13"/>
      <c r="E19" s="13"/>
      <c r="F19" s="6">
        <f>F18-B18</f>
        <v>0</v>
      </c>
      <c r="G19" s="6">
        <f>G18-C18</f>
        <v>0</v>
      </c>
      <c r="H19" s="6">
        <f>H18-D18</f>
        <v>0</v>
      </c>
      <c r="I19" s="6">
        <f>I18-E18</f>
        <v>5000</v>
      </c>
    </row>
    <row r="20" spans="2:5" ht="15">
      <c r="B20" s="13"/>
      <c r="C20" s="13"/>
      <c r="D20" s="13"/>
      <c r="E20" s="13"/>
    </row>
    <row r="21" spans="1:5" ht="15">
      <c r="A21" s="1" t="s">
        <v>9</v>
      </c>
      <c r="B21" s="13"/>
      <c r="C21" s="13"/>
      <c r="D21" s="13"/>
      <c r="E21" s="13"/>
    </row>
    <row r="22" spans="2:5" ht="15">
      <c r="B22" s="13"/>
      <c r="C22" s="13"/>
      <c r="D22" s="13"/>
      <c r="E22" s="13"/>
    </row>
    <row r="23" spans="1:5" ht="15">
      <c r="A23" t="s">
        <v>10</v>
      </c>
      <c r="B23" s="42">
        <f>+'GF'!B94</f>
        <v>197262</v>
      </c>
      <c r="C23" s="42">
        <f>+'GF'!C94</f>
        <v>234847</v>
      </c>
      <c r="D23" s="42">
        <f>+'GF'!D94</f>
        <v>238971</v>
      </c>
      <c r="E23" s="42">
        <f>+'GF'!E94</f>
        <v>231569</v>
      </c>
    </row>
    <row r="24" spans="1:5" ht="15">
      <c r="A24" t="s">
        <v>55</v>
      </c>
      <c r="B24" s="42">
        <f>+'GF'!B199</f>
        <v>447101</v>
      </c>
      <c r="C24" s="42">
        <f>+'GF'!C199</f>
        <v>459888</v>
      </c>
      <c r="D24" s="42">
        <f>+'GF'!D199</f>
        <v>460501</v>
      </c>
      <c r="E24" s="42">
        <f>+'GF'!E199</f>
        <v>485102.23</v>
      </c>
    </row>
    <row r="25" spans="1:5" ht="15">
      <c r="A25" t="s">
        <v>11</v>
      </c>
      <c r="B25" s="42">
        <f>+'GF'!B220</f>
        <v>206769</v>
      </c>
      <c r="C25" s="42">
        <f>+'GF'!C220</f>
        <v>219196</v>
      </c>
      <c r="D25" s="42">
        <f>+'GF'!D220</f>
        <v>715200.8400000001</v>
      </c>
      <c r="E25" s="42">
        <f>+'GF'!E220</f>
        <v>221658</v>
      </c>
    </row>
    <row r="26" spans="1:5" ht="15">
      <c r="A26" t="s">
        <v>12</v>
      </c>
      <c r="B26" s="42">
        <f>+'GF'!B293+Restoration!B19</f>
        <v>374106</v>
      </c>
      <c r="C26" s="42">
        <f>+'GF'!C293+Restoration!C19</f>
        <v>394233</v>
      </c>
      <c r="D26" s="42">
        <f>+'GF'!D293+Restoration!D19</f>
        <v>394233</v>
      </c>
      <c r="E26" s="42">
        <f>+'GF'!E293+Restoration!E19</f>
        <v>398596.12</v>
      </c>
    </row>
    <row r="27" spans="1:5" ht="15">
      <c r="A27" t="s">
        <v>13</v>
      </c>
      <c r="B27" s="42">
        <f>+'GF'!B301</f>
        <v>23692</v>
      </c>
      <c r="C27" s="42">
        <f>+'GF'!C301</f>
        <v>24556.66</v>
      </c>
      <c r="D27" s="42">
        <f>+'GF'!D301</f>
        <v>24556.66</v>
      </c>
      <c r="E27" s="42">
        <f>+'GF'!E301</f>
        <v>23753</v>
      </c>
    </row>
    <row r="28" spans="1:5" ht="15">
      <c r="A28" t="s">
        <v>14</v>
      </c>
      <c r="B28" s="42">
        <f>+'GF'!B324</f>
        <v>41220</v>
      </c>
      <c r="C28" s="42">
        <f>+'GF'!C324</f>
        <v>43720</v>
      </c>
      <c r="D28" s="42">
        <f>+'GF'!D324</f>
        <v>47720</v>
      </c>
      <c r="E28" s="42">
        <f>+'GF'!E324</f>
        <v>47720</v>
      </c>
    </row>
    <row r="29" spans="1:6" ht="15">
      <c r="A29" t="s">
        <v>15</v>
      </c>
      <c r="B29" s="42">
        <f>+'GF'!B474</f>
        <v>3750</v>
      </c>
      <c r="C29" s="42">
        <f>+'GF'!C474</f>
        <v>3750</v>
      </c>
      <c r="D29" s="42">
        <f>+'GF'!D474</f>
        <v>3750</v>
      </c>
      <c r="E29" s="42">
        <f>+'GF'!E474</f>
        <v>3750</v>
      </c>
      <c r="F29" s="6"/>
    </row>
    <row r="30" spans="1:6" ht="15">
      <c r="A30" t="s">
        <v>16</v>
      </c>
      <c r="B30" s="42">
        <f>+'Pct 1'!B51+'Pct 2'!B53+'Pct 3'!B51+'Pct 4'!B53+'Lat 1 &amp; 2'!B47+'Lat 1 &amp; 2'!B20+'Lat 3 &amp; 4'!B47+'Lat 3 &amp; 4'!B20+RB!B36</f>
        <v>1332554</v>
      </c>
      <c r="C30" s="42">
        <f>+'Pct 1'!C51+'Pct 2'!C53+'Pct 3'!C51+'Pct 4'!C53+'Lat 1 &amp; 2'!C48+'Lat 1 &amp; 2'!C20+'Lat 3 &amp; 4'!C47+'Lat 3 &amp; 4'!C20+RB!C36</f>
        <v>1369248</v>
      </c>
      <c r="D30" s="42">
        <f>+'Pct 1'!D51+'Pct 2'!D53+'Pct 3'!D51+'Pct 4'!D53+'Lat 1 &amp; 2'!D47+'Lat 1 &amp; 2'!D20+'Lat 3 &amp; 4'!D47+'Lat 3 &amp; 4'!D20+RB!D36</f>
        <v>1375969</v>
      </c>
      <c r="E30" s="42">
        <f>+'Pct 1'!E51+'Pct 2'!E53+'Pct 3'!E51+'Pct 4'!E53+'Lat 1 &amp; 2'!E47+'Lat 1 &amp; 2'!E20+'Lat 3 &amp; 4'!E47+'Lat 3 &amp; 4'!E20+RB!E36</f>
        <v>1414831</v>
      </c>
      <c r="F30" s="6"/>
    </row>
    <row r="31" spans="1:5" ht="15">
      <c r="A31" t="s">
        <v>17</v>
      </c>
      <c r="B31" s="42">
        <f>+'GF'!B466+Jail!B20</f>
        <v>1418714</v>
      </c>
      <c r="C31" s="42">
        <f>+'GF'!C466+Jail!C20</f>
        <v>1451716</v>
      </c>
      <c r="D31" s="42">
        <f>+'GF'!D466+Jail!D20</f>
        <v>1479231</v>
      </c>
      <c r="E31" s="42">
        <f>+'GF'!E466+Jail!E20</f>
        <v>1509494.1</v>
      </c>
    </row>
    <row r="32" spans="1:6" ht="15">
      <c r="A32" t="s">
        <v>182</v>
      </c>
      <c r="B32" s="42">
        <f>+'GF'!B528</f>
        <v>163989</v>
      </c>
      <c r="C32" s="42">
        <f>+'GF'!C528</f>
        <v>171807</v>
      </c>
      <c r="D32" s="42">
        <f>+'GF'!D528</f>
        <v>179037.38</v>
      </c>
      <c r="E32" s="42">
        <f>+'GF'!E528</f>
        <v>167300</v>
      </c>
      <c r="F32" s="6"/>
    </row>
    <row r="33" spans="1:6" ht="15">
      <c r="A33" t="s">
        <v>7</v>
      </c>
      <c r="B33" s="42">
        <f>+'GF'!B536</f>
        <v>40000</v>
      </c>
      <c r="C33" s="42">
        <f>+'GF'!C536</f>
        <v>40000</v>
      </c>
      <c r="D33" s="42">
        <f>+'GF'!D536</f>
        <v>65000</v>
      </c>
      <c r="E33" s="42">
        <f>+'GF'!E536</f>
        <v>82000</v>
      </c>
      <c r="F33" s="6"/>
    </row>
    <row r="34" spans="2:5" ht="15">
      <c r="B34" s="42"/>
      <c r="C34" s="13"/>
      <c r="D34" s="13"/>
      <c r="E34" s="13"/>
    </row>
    <row r="35" spans="1:9" ht="15">
      <c r="A35" s="1" t="s">
        <v>46</v>
      </c>
      <c r="B35" s="13">
        <f>SUM(B22:B34)</f>
        <v>4249157</v>
      </c>
      <c r="C35" s="13">
        <f>SUM(C22:C34)</f>
        <v>4412961.66</v>
      </c>
      <c r="D35" s="13">
        <f>SUM(D22:D34)</f>
        <v>4984169.88</v>
      </c>
      <c r="E35" s="13">
        <f>SUM(E22:E34)</f>
        <v>4585773.45</v>
      </c>
      <c r="F35" s="48">
        <f>'GF'!B542+'Pct 1'!B51+'Pct 2'!B53+'Pct 3'!B51+'Pct 4'!B53+'Lat 1 &amp; 2'!B47+'Lat 1 &amp; 2'!B20+'Lat 3 &amp; 4'!B47+'Lat 3 &amp; 4'!B20+RB!B36+Jail!B20+Restoration!B19</f>
        <v>4249157</v>
      </c>
      <c r="G35" s="48">
        <f>'GF'!C542+'Pct 1'!C51+'Pct 2'!C53+'Pct 3'!C51+'Pct 4'!C53+'Lat 1 &amp; 2'!C48+'Lat 1 &amp; 2'!C20+'Lat 3 &amp; 4'!C47+'Lat 3 &amp; 4'!C20+RB!C36+Jail!C20+Restoration!C19</f>
        <v>4412961.66</v>
      </c>
      <c r="H35" s="48">
        <f>'GF'!D542+'Pct 1'!D51+'Pct 2'!D53+'Pct 3'!D51+'Pct 4'!D53+'Lat 1 &amp; 2'!D47+'Lat 1 &amp; 2'!D20+'Lat 3 &amp; 4'!D47+'Lat 3 &amp; 4'!D20+RB!D36+Jail!D20+Restoration!D19</f>
        <v>4984169.88</v>
      </c>
      <c r="I35" s="48">
        <f>'GF'!E542+'Pct 1'!E51+'Pct 2'!E53+'Pct 3'!E51+'Pct 4'!E53+'Lat 1 &amp; 2'!E47+'Lat 1 &amp; 2'!E20+'Lat 3 &amp; 4'!E47+'Lat 3 &amp; 4'!E20+RB!E36+Jail!E20+Restoration!E19</f>
        <v>4585773.45</v>
      </c>
    </row>
    <row r="36" spans="2:9" ht="15">
      <c r="B36" s="13"/>
      <c r="C36" s="13"/>
      <c r="D36" s="13"/>
      <c r="E36" s="13"/>
      <c r="F36" s="6">
        <f>F35-B35</f>
        <v>0</v>
      </c>
      <c r="G36" s="6">
        <f>G35-C35</f>
        <v>0</v>
      </c>
      <c r="H36" s="6">
        <f>H35-D35</f>
        <v>0</v>
      </c>
      <c r="I36" s="6">
        <f>I35-E35</f>
        <v>0</v>
      </c>
    </row>
    <row r="37" spans="1:9" ht="15">
      <c r="A37" s="1" t="s">
        <v>22</v>
      </c>
      <c r="B37" s="13">
        <f>+B18-B35</f>
        <v>22284</v>
      </c>
      <c r="C37" s="13">
        <f>+C18-C35</f>
        <v>14437.419999999925</v>
      </c>
      <c r="D37" s="13">
        <f>+D18-D35</f>
        <v>-556770.7999999998</v>
      </c>
      <c r="E37" s="13">
        <f>+E18-E35</f>
        <v>12151.549999999814</v>
      </c>
      <c r="F37" s="6">
        <f>'GF'!B546+'Pct 1'!B55+'Pct 2'!B56+'Pct 3'!B54+'Pct 4'!B57+'Lat 1 &amp; 2'!B50+'Lat 1 &amp; 2'!B23+'Lat 3 &amp; 4'!B23+'Lat 3 &amp; 4'!B50+RB!B40+Jail!B24+Restoration!B23</f>
        <v>22284</v>
      </c>
      <c r="G37" s="6"/>
      <c r="H37" s="6">
        <f>'GF'!D546+'Pct 1'!D55+'Pct 2'!D56+'Pct 3'!D54+'Pct 4'!D57+'Lat 1 &amp; 2'!D50+'Lat 1 &amp; 2'!D23+'Lat 3 &amp; 4'!D23+'Lat 3 &amp; 4'!D50+RB!D40+Jail!D24+Restoration!D23</f>
        <v>-556770.7999999998</v>
      </c>
      <c r="I37" s="6">
        <f>'GF'!E546+'Pct 1'!E55+'Pct 2'!E56+'Pct 3'!E54+'Pct 4'!E57+'Lat 1 &amp; 2'!E50+'Lat 1 &amp; 2'!E23+'Lat 3 &amp; 4'!E23+'Lat 3 &amp; 4'!E50+RB!E40+Jail!E24+Restoration!E23</f>
        <v>17151.549999999814</v>
      </c>
    </row>
    <row r="38" spans="2:9" ht="15">
      <c r="B38" s="13"/>
      <c r="C38" s="13"/>
      <c r="D38" s="13"/>
      <c r="E38" s="13"/>
      <c r="F38" s="6">
        <f>B37-F37</f>
        <v>0</v>
      </c>
      <c r="G38" s="6"/>
      <c r="H38" s="6">
        <f>D37-H37</f>
        <v>0</v>
      </c>
      <c r="I38" s="6">
        <f>E37-I37</f>
        <v>-5000</v>
      </c>
    </row>
    <row r="39" spans="1:5" ht="15">
      <c r="A39" s="1" t="s">
        <v>56</v>
      </c>
      <c r="B39" s="13">
        <f>+'GF'!B547+'Pct 1'!B56+'Pct 2'!B57+'Pct 3'!B55+'Pct 4'!B58+'Lat 1 &amp; 2'!B24+'Lat 1 &amp; 2'!B51+'Lat 3 &amp; 4'!B24+'Lat 3 &amp; 4'!B51+RB!B41+Jail!B25+Restoration!B24</f>
        <v>3154023.53</v>
      </c>
      <c r="C39" s="13">
        <f>B41</f>
        <v>3176307.53</v>
      </c>
      <c r="D39" s="13">
        <f>B41</f>
        <v>3176307.53</v>
      </c>
      <c r="E39" s="13">
        <f>D41</f>
        <v>2619536.73</v>
      </c>
    </row>
    <row r="40" spans="2:5" ht="15">
      <c r="B40" s="13"/>
      <c r="C40" s="13"/>
      <c r="D40" s="13"/>
      <c r="E40" s="13"/>
    </row>
    <row r="41" spans="1:9" ht="15">
      <c r="A41" s="1" t="s">
        <v>57</v>
      </c>
      <c r="B41" s="13">
        <f>+B37+B39</f>
        <v>3176307.53</v>
      </c>
      <c r="C41" s="13">
        <f>+C37+C39</f>
        <v>3190744.9499999997</v>
      </c>
      <c r="D41" s="13">
        <f>+D37+D39</f>
        <v>2619536.73</v>
      </c>
      <c r="E41" s="13">
        <f>+E37+E39</f>
        <v>2631688.28</v>
      </c>
      <c r="F41" s="6">
        <f>'GF'!B548+'Pct 1'!B57+'Pct 2'!B58+'Pct 3'!B56+'Pct 4'!B59+'Lat 1 &amp; 2'!B25+'Lat 1 &amp; 2'!B52+'Lat 3 &amp; 4'!B25+'Lat 3 &amp; 4'!B52+RB!B42+Jail!B26+Restoration!B25</f>
        <v>3176307.53</v>
      </c>
      <c r="G41" s="6"/>
      <c r="H41" s="6">
        <f>'GF'!D548+'Pct 1'!D57+'Pct 2'!D58+'Pct 3'!D56+'Pct 4'!D59+'Lat 1 &amp; 2'!D25+'Lat 1 &amp; 2'!D52+'Lat 3 &amp; 4'!D25+'Lat 3 &amp; 4'!D52+RB!D42+Jail!D26+Restoration!D25</f>
        <v>2619536.7300000004</v>
      </c>
      <c r="I41" s="6">
        <f>'GF'!E548+'Pct 1'!E57+'Pct 2'!E58+'Pct 3'!E56+'Pct 4'!E59+'Lat 1 &amp; 2'!E25+'Lat 1 &amp; 2'!E52+'Lat 3 &amp; 4'!E25+'Lat 3 &amp; 4'!E52+RB!E42+Jail!E26+Restoration!E25</f>
        <v>2636688.2800000003</v>
      </c>
    </row>
    <row r="42" spans="2:9" ht="15">
      <c r="B42" s="8"/>
      <c r="C42" s="8"/>
      <c r="D42" s="8"/>
      <c r="E42" s="8"/>
      <c r="F42" s="6">
        <f>F41-B41</f>
        <v>0</v>
      </c>
      <c r="G42" s="6"/>
      <c r="H42" s="6">
        <f>H41-D41</f>
        <v>0</v>
      </c>
      <c r="I42" s="6">
        <f>I41-E41</f>
        <v>5000.000000000466</v>
      </c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16" sqref="E16"/>
    </sheetView>
  </sheetViews>
  <sheetFormatPr defaultColWidth="8.88671875" defaultRowHeight="15"/>
  <cols>
    <col min="1" max="1" width="28.77734375" style="0" customWidth="1"/>
    <col min="2" max="5" width="13.77734375" style="0" customWidth="1"/>
    <col min="9" max="9" width="8.99609375" style="0" bestFit="1" customWidth="1"/>
  </cols>
  <sheetData>
    <row r="1" spans="1:5" ht="15">
      <c r="A1" s="3"/>
      <c r="B1" s="10" t="s">
        <v>221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213</v>
      </c>
      <c r="B5" s="11">
        <v>71478</v>
      </c>
      <c r="C5" s="11">
        <v>75487</v>
      </c>
      <c r="D5" s="11">
        <v>75487</v>
      </c>
      <c r="E5" s="15">
        <f>+Taxes!E16</f>
        <v>79679</v>
      </c>
    </row>
    <row r="6" spans="1:5" ht="15">
      <c r="A6" s="3" t="s">
        <v>222</v>
      </c>
      <c r="B6" s="11">
        <v>30000</v>
      </c>
      <c r="C6" s="11">
        <v>30000</v>
      </c>
      <c r="D6" s="11">
        <v>30000</v>
      </c>
      <c r="E6" s="11">
        <v>30000</v>
      </c>
    </row>
    <row r="7" spans="1:5" ht="15">
      <c r="A7" s="3" t="s">
        <v>24</v>
      </c>
      <c r="B7" s="11">
        <v>13000</v>
      </c>
      <c r="C7" s="11">
        <v>13000</v>
      </c>
      <c r="D7" s="11">
        <v>13000</v>
      </c>
      <c r="E7" s="11">
        <v>8500</v>
      </c>
    </row>
    <row r="8" spans="1:5" ht="15">
      <c r="A8" s="3" t="s">
        <v>223</v>
      </c>
      <c r="B8" s="11">
        <v>881</v>
      </c>
      <c r="C8" s="11">
        <v>881</v>
      </c>
      <c r="D8" s="11">
        <v>881</v>
      </c>
      <c r="E8" s="11">
        <v>0</v>
      </c>
    </row>
    <row r="9" spans="1:5" ht="15">
      <c r="A9" s="28" t="s">
        <v>54</v>
      </c>
      <c r="B9" s="11">
        <v>75000</v>
      </c>
      <c r="C9" s="11">
        <v>30000</v>
      </c>
      <c r="D9" s="11">
        <v>30000</v>
      </c>
      <c r="E9" s="11">
        <v>15000</v>
      </c>
    </row>
    <row r="10" spans="1:5" ht="15">
      <c r="A10" s="3"/>
      <c r="B10" s="11"/>
      <c r="C10" s="11"/>
      <c r="D10" s="11"/>
      <c r="E10" s="11"/>
    </row>
    <row r="11" spans="1:5" ht="15">
      <c r="A11" s="4" t="s">
        <v>29</v>
      </c>
      <c r="B11" s="14">
        <v>190359</v>
      </c>
      <c r="C11" s="14">
        <v>149368</v>
      </c>
      <c r="D11" s="14">
        <f>SUM(D4:D10)</f>
        <v>149368</v>
      </c>
      <c r="E11" s="14">
        <f>SUM(E4:E10)</f>
        <v>133179</v>
      </c>
    </row>
    <row r="12" spans="1:5" ht="15">
      <c r="A12" s="3"/>
      <c r="B12" s="11"/>
      <c r="C12" s="11"/>
      <c r="D12" s="11"/>
      <c r="E12" s="11"/>
    </row>
    <row r="13" spans="1:5" ht="15">
      <c r="A13" s="4" t="s">
        <v>9</v>
      </c>
      <c r="B13" s="11"/>
      <c r="C13" s="11"/>
      <c r="D13" s="11"/>
      <c r="E13" s="11"/>
    </row>
    <row r="14" spans="1:5" ht="15">
      <c r="A14" s="3"/>
      <c r="B14" s="11"/>
      <c r="C14" s="11"/>
      <c r="D14" s="11"/>
      <c r="E14" s="11"/>
    </row>
    <row r="15" spans="1:7" ht="15">
      <c r="A15" s="3" t="s">
        <v>120</v>
      </c>
      <c r="B15" s="11">
        <v>125000</v>
      </c>
      <c r="C15" s="11">
        <v>125000</v>
      </c>
      <c r="D15" s="11">
        <v>125000</v>
      </c>
      <c r="E15" s="33">
        <v>140000</v>
      </c>
      <c r="G15" s="11"/>
    </row>
    <row r="16" spans="1:9" ht="15">
      <c r="A16" s="3" t="s">
        <v>224</v>
      </c>
      <c r="B16" s="11">
        <v>64050</v>
      </c>
      <c r="C16" s="11">
        <v>64050</v>
      </c>
      <c r="D16" s="11">
        <v>64050</v>
      </c>
      <c r="E16" s="33">
        <v>54613</v>
      </c>
      <c r="G16" s="11"/>
      <c r="I16" s="6"/>
    </row>
    <row r="17" spans="1:5" ht="15">
      <c r="A17" s="3" t="s">
        <v>73</v>
      </c>
      <c r="B17" s="11">
        <v>590</v>
      </c>
      <c r="C17" s="11">
        <v>590</v>
      </c>
      <c r="D17" s="11">
        <v>590</v>
      </c>
      <c r="E17" s="11">
        <v>590</v>
      </c>
    </row>
    <row r="18" spans="1:5" ht="15">
      <c r="A18" s="3" t="s">
        <v>80</v>
      </c>
      <c r="B18" s="11">
        <v>0</v>
      </c>
      <c r="C18" s="11">
        <v>0</v>
      </c>
      <c r="D18" s="11">
        <v>0</v>
      </c>
      <c r="E18" s="11">
        <v>20</v>
      </c>
    </row>
    <row r="19" spans="1:5" ht="15">
      <c r="A19" s="3"/>
      <c r="B19" s="11"/>
      <c r="C19" s="11"/>
      <c r="D19" s="11"/>
      <c r="E19" s="11"/>
    </row>
    <row r="20" spans="1:5" ht="15">
      <c r="A20" s="4" t="s">
        <v>42</v>
      </c>
      <c r="B20" s="14">
        <v>189640</v>
      </c>
      <c r="C20" s="14">
        <v>189640</v>
      </c>
      <c r="D20" s="14">
        <f>SUM(D14:D19)</f>
        <v>189640</v>
      </c>
      <c r="E20" s="14">
        <f>SUM(E14:E19)</f>
        <v>195223</v>
      </c>
    </row>
    <row r="21" spans="1:5" ht="15">
      <c r="A21" s="3"/>
      <c r="B21" s="11"/>
      <c r="C21" s="11"/>
      <c r="D21" s="11"/>
      <c r="E21" s="11"/>
    </row>
    <row r="22" spans="1:5" ht="15">
      <c r="A22" s="4" t="s">
        <v>43</v>
      </c>
      <c r="B22" s="11"/>
      <c r="C22" s="11"/>
      <c r="D22" s="11"/>
      <c r="E22" s="11"/>
    </row>
    <row r="23" spans="1:5" ht="15">
      <c r="A23" s="3"/>
      <c r="B23" s="11"/>
      <c r="C23" s="11"/>
      <c r="D23" s="11"/>
      <c r="E23" s="11"/>
    </row>
    <row r="24" spans="1:5" ht="15">
      <c r="A24" s="4" t="s">
        <v>44</v>
      </c>
      <c r="B24" s="14">
        <f>+B11-B20</f>
        <v>719</v>
      </c>
      <c r="C24" s="14"/>
      <c r="D24" s="14">
        <f>+D11-D20</f>
        <v>-40272</v>
      </c>
      <c r="E24" s="14">
        <f>+E11-E20</f>
        <v>-62044</v>
      </c>
    </row>
    <row r="25" spans="1:5" ht="15">
      <c r="A25" s="4" t="s">
        <v>210</v>
      </c>
      <c r="B25" s="10">
        <v>872341.29</v>
      </c>
      <c r="C25" s="14"/>
      <c r="D25" s="14">
        <f>+B26</f>
        <v>873060.29</v>
      </c>
      <c r="E25" s="14">
        <f>+D26</f>
        <v>832788.29</v>
      </c>
    </row>
    <row r="26" spans="1:5" ht="15">
      <c r="A26" s="4" t="s">
        <v>211</v>
      </c>
      <c r="B26" s="14">
        <f>+B24+B25</f>
        <v>873060.29</v>
      </c>
      <c r="C26" s="14"/>
      <c r="D26" s="14">
        <f>+D24+D25</f>
        <v>832788.29</v>
      </c>
      <c r="E26" s="14">
        <f>+E24+E25</f>
        <v>770744.29</v>
      </c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7">
      <selection activeCell="E10" sqref="E10"/>
    </sheetView>
  </sheetViews>
  <sheetFormatPr defaultColWidth="8.88671875" defaultRowHeight="15"/>
  <cols>
    <col min="1" max="1" width="28.77734375" style="0" customWidth="1"/>
    <col min="2" max="5" width="13.77734375" style="0" customWidth="1"/>
  </cols>
  <sheetData>
    <row r="1" spans="1:5" ht="15">
      <c r="A1" s="3"/>
      <c r="B1" s="10" t="s">
        <v>275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213</v>
      </c>
      <c r="B5" s="11">
        <v>19494</v>
      </c>
      <c r="C5" s="11">
        <v>20587</v>
      </c>
      <c r="D5" s="11">
        <v>20587</v>
      </c>
      <c r="E5" s="15">
        <f>+Taxes!E18</f>
        <v>21731</v>
      </c>
    </row>
    <row r="6" spans="1:5" ht="15">
      <c r="A6" s="3" t="s">
        <v>218</v>
      </c>
      <c r="B6" s="11">
        <v>56000</v>
      </c>
      <c r="C6" s="11">
        <v>80000</v>
      </c>
      <c r="D6" s="11">
        <v>80000</v>
      </c>
      <c r="E6" s="11">
        <v>95000</v>
      </c>
    </row>
    <row r="7" spans="1:5" ht="15">
      <c r="A7" s="3" t="s">
        <v>24</v>
      </c>
      <c r="B7" s="11">
        <v>2000</v>
      </c>
      <c r="C7" s="11">
        <v>2000</v>
      </c>
      <c r="D7" s="11">
        <v>2000</v>
      </c>
      <c r="E7" s="11">
        <v>7000</v>
      </c>
    </row>
    <row r="8" spans="1:5" ht="15">
      <c r="A8" s="3" t="s">
        <v>282</v>
      </c>
      <c r="B8" s="11">
        <v>0</v>
      </c>
      <c r="C8" s="11">
        <v>0</v>
      </c>
      <c r="D8" s="11">
        <v>0</v>
      </c>
      <c r="E8" s="11">
        <v>0</v>
      </c>
    </row>
    <row r="9" spans="1:5" ht="15">
      <c r="A9" s="3" t="s">
        <v>223</v>
      </c>
      <c r="B9" s="11">
        <v>2000</v>
      </c>
      <c r="C9" s="11">
        <v>2000</v>
      </c>
      <c r="D9" s="11">
        <v>2000</v>
      </c>
      <c r="E9" s="11">
        <v>0</v>
      </c>
    </row>
    <row r="10" spans="1:5" ht="15">
      <c r="A10" s="3" t="s">
        <v>219</v>
      </c>
      <c r="B10" s="11">
        <v>0</v>
      </c>
      <c r="C10" s="11">
        <v>0</v>
      </c>
      <c r="D10" s="11">
        <v>0</v>
      </c>
      <c r="E10" s="11">
        <v>0</v>
      </c>
    </row>
    <row r="11" spans="1:5" ht="15">
      <c r="A11" s="3"/>
      <c r="B11" s="11"/>
      <c r="C11" s="11"/>
      <c r="D11" s="11"/>
      <c r="E11" s="11"/>
    </row>
    <row r="12" spans="1:5" ht="15">
      <c r="A12" s="4" t="s">
        <v>29</v>
      </c>
      <c r="B12" s="14">
        <v>79494</v>
      </c>
      <c r="C12" s="14">
        <v>104587</v>
      </c>
      <c r="D12" s="14">
        <f>SUM(D4:D11)</f>
        <v>104587</v>
      </c>
      <c r="E12" s="14">
        <f>SUM(E4:E11)</f>
        <v>123731</v>
      </c>
    </row>
    <row r="13" spans="1:5" ht="15">
      <c r="A13" s="3"/>
      <c r="B13" s="11"/>
      <c r="C13" s="11"/>
      <c r="D13" s="11"/>
      <c r="E13" s="11"/>
    </row>
    <row r="14" spans="1:5" ht="15">
      <c r="A14" s="4" t="s">
        <v>9</v>
      </c>
      <c r="B14" s="11"/>
      <c r="C14" s="11"/>
      <c r="D14" s="11"/>
      <c r="E14" s="11"/>
    </row>
    <row r="15" spans="1:5" ht="15">
      <c r="A15" s="3"/>
      <c r="B15" s="11"/>
      <c r="C15" s="11"/>
      <c r="D15" s="11"/>
      <c r="E15" s="11"/>
    </row>
    <row r="16" spans="1:5" ht="15">
      <c r="A16" s="3" t="s">
        <v>87</v>
      </c>
      <c r="B16" s="11">
        <v>0</v>
      </c>
      <c r="C16" s="11">
        <v>0</v>
      </c>
      <c r="D16" s="11">
        <v>0</v>
      </c>
      <c r="E16" s="11">
        <v>0</v>
      </c>
    </row>
    <row r="17" spans="1:5" ht="15">
      <c r="A17" s="3" t="s">
        <v>19</v>
      </c>
      <c r="B17" s="11"/>
      <c r="C17" s="11"/>
      <c r="D17" s="11"/>
      <c r="E17" s="11"/>
    </row>
    <row r="18" spans="1:5" ht="15">
      <c r="A18" s="3"/>
      <c r="B18" s="11"/>
      <c r="C18" s="11"/>
      <c r="D18" s="11"/>
      <c r="E18" s="11"/>
    </row>
    <row r="19" spans="1:5" ht="15">
      <c r="A19" s="4" t="s">
        <v>42</v>
      </c>
      <c r="B19" s="14">
        <v>0</v>
      </c>
      <c r="C19" s="14">
        <v>0</v>
      </c>
      <c r="D19" s="14">
        <v>0</v>
      </c>
      <c r="E19" s="14">
        <f>SUM(E15:E18)</f>
        <v>0</v>
      </c>
    </row>
    <row r="20" spans="1:5" ht="15">
      <c r="A20" s="3"/>
      <c r="B20" s="11"/>
      <c r="C20" s="11"/>
      <c r="D20" s="11"/>
      <c r="E20" s="11"/>
    </row>
    <row r="21" spans="1:5" ht="15">
      <c r="A21" s="4" t="s">
        <v>43</v>
      </c>
      <c r="B21" s="11"/>
      <c r="C21" s="11"/>
      <c r="D21" s="11"/>
      <c r="E21" s="11"/>
    </row>
    <row r="22" spans="1:5" ht="15">
      <c r="A22" s="3"/>
      <c r="B22" s="11"/>
      <c r="C22" s="11"/>
      <c r="D22" s="11"/>
      <c r="E22" s="11"/>
    </row>
    <row r="23" spans="1:5" ht="15">
      <c r="A23" s="4" t="s">
        <v>44</v>
      </c>
      <c r="B23" s="14">
        <f>+B12-B19</f>
        <v>79494</v>
      </c>
      <c r="C23" s="14"/>
      <c r="D23" s="14">
        <f>+D12-D19</f>
        <v>104587</v>
      </c>
      <c r="E23" s="14">
        <f>+E12-E19</f>
        <v>123731</v>
      </c>
    </row>
    <row r="24" spans="1:5" ht="15">
      <c r="A24" s="4" t="s">
        <v>210</v>
      </c>
      <c r="B24" s="10">
        <v>636369.84</v>
      </c>
      <c r="C24" s="14"/>
      <c r="D24" s="14">
        <f>B25</f>
        <v>715863.84</v>
      </c>
      <c r="E24" s="14">
        <f>D25</f>
        <v>820450.84</v>
      </c>
    </row>
    <row r="25" spans="1:5" ht="15">
      <c r="A25" s="4" t="s">
        <v>211</v>
      </c>
      <c r="B25" s="14">
        <f>+B23+B24</f>
        <v>715863.84</v>
      </c>
      <c r="C25" s="14"/>
      <c r="D25" s="14">
        <f>+D23+D24</f>
        <v>820450.84</v>
      </c>
      <c r="E25" s="14">
        <f>+E23+E24</f>
        <v>944181.84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SheetLayoutView="100" zoomScalePageLayoutView="0" workbookViewId="0" topLeftCell="B10">
      <selection activeCell="K7" sqref="K7"/>
    </sheetView>
  </sheetViews>
  <sheetFormatPr defaultColWidth="8.88671875" defaultRowHeight="15"/>
  <cols>
    <col min="1" max="1" width="30.6640625" style="0" bestFit="1" customWidth="1"/>
    <col min="2" max="2" width="7.10546875" style="0" customWidth="1"/>
    <col min="3" max="3" width="8.10546875" style="0" customWidth="1"/>
    <col min="4" max="4" width="8.3359375" style="0" customWidth="1"/>
    <col min="5" max="5" width="7.88671875" style="0" customWidth="1"/>
    <col min="6" max="6" width="7.3359375" style="0" customWidth="1"/>
    <col min="7" max="7" width="7.6640625" style="0" customWidth="1"/>
    <col min="8" max="10" width="8.77734375" style="0" customWidth="1"/>
    <col min="11" max="11" width="8.99609375" style="0" customWidth="1"/>
    <col min="12" max="12" width="9.5546875" style="0" customWidth="1"/>
  </cols>
  <sheetData>
    <row r="1" spans="1:12" ht="15">
      <c r="A1" s="3"/>
      <c r="B1" s="10" t="s">
        <v>174</v>
      </c>
      <c r="C1" s="10"/>
      <c r="D1" s="10"/>
      <c r="E1" s="11"/>
      <c r="F1" s="11"/>
      <c r="G1" s="11"/>
      <c r="H1" s="11"/>
      <c r="I1" s="11"/>
      <c r="J1" s="11"/>
      <c r="K1" s="11"/>
      <c r="L1" s="11"/>
    </row>
    <row r="2" spans="1:12" ht="1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4" t="s">
        <v>0</v>
      </c>
      <c r="B3" s="71" t="str">
        <f>Summary!B3</f>
        <v>2011-12 BUDGET</v>
      </c>
      <c r="C3" s="72" t="str">
        <f>B3</f>
        <v>2011-12 BUDGET</v>
      </c>
      <c r="D3" s="73" t="str">
        <f>B3</f>
        <v>2011-12 BUDGET</v>
      </c>
      <c r="E3" s="89" t="str">
        <f>+Summary!C3</f>
        <v>2012-13 ORIGINAL</v>
      </c>
      <c r="F3" s="90" t="str">
        <f>+E3</f>
        <v>2012-13 ORIGINAL</v>
      </c>
      <c r="G3" s="91" t="str">
        <f>+F3</f>
        <v>2012-13 ORIGINAL</v>
      </c>
      <c r="H3" s="92" t="str">
        <f>+Summary!E3</f>
        <v>2013-14 PROPOSED</v>
      </c>
      <c r="I3" s="113" t="str">
        <f>+H3</f>
        <v>2013-14 PROPOSED</v>
      </c>
      <c r="J3" s="114"/>
      <c r="K3" s="114"/>
      <c r="L3" s="115"/>
    </row>
    <row r="4" spans="1:12" ht="15">
      <c r="A4" s="3"/>
      <c r="B4" s="74" t="s">
        <v>291</v>
      </c>
      <c r="C4" s="75" t="s">
        <v>292</v>
      </c>
      <c r="D4" s="76" t="s">
        <v>293</v>
      </c>
      <c r="E4" s="58" t="s">
        <v>291</v>
      </c>
      <c r="F4" s="59" t="s">
        <v>292</v>
      </c>
      <c r="G4" s="60" t="s">
        <v>293</v>
      </c>
      <c r="H4" s="93" t="s">
        <v>348</v>
      </c>
      <c r="I4" s="94" t="s">
        <v>349</v>
      </c>
      <c r="J4" s="94" t="s">
        <v>350</v>
      </c>
      <c r="K4" s="94" t="s">
        <v>292</v>
      </c>
      <c r="L4" s="95" t="s">
        <v>293</v>
      </c>
    </row>
    <row r="5" spans="1:12" ht="15">
      <c r="A5" s="3" t="s">
        <v>289</v>
      </c>
      <c r="B5" s="77">
        <v>75666</v>
      </c>
      <c r="C5" s="78">
        <v>0</v>
      </c>
      <c r="D5" s="79">
        <v>75666</v>
      </c>
      <c r="E5" s="61">
        <v>75666</v>
      </c>
      <c r="F5" s="62">
        <v>0</v>
      </c>
      <c r="G5" s="63">
        <v>75666</v>
      </c>
      <c r="H5" s="96">
        <v>59955</v>
      </c>
      <c r="I5" s="97">
        <v>12500</v>
      </c>
      <c r="J5" s="97">
        <v>7919.96</v>
      </c>
      <c r="K5" s="97">
        <v>0</v>
      </c>
      <c r="L5" s="98">
        <f>+H5+K5</f>
        <v>59955</v>
      </c>
    </row>
    <row r="6" spans="1:12" ht="15">
      <c r="A6" s="3" t="s">
        <v>290</v>
      </c>
      <c r="B6" s="77">
        <v>0</v>
      </c>
      <c r="C6" s="78">
        <v>41480</v>
      </c>
      <c r="D6" s="79">
        <v>41480</v>
      </c>
      <c r="E6" s="61">
        <v>0</v>
      </c>
      <c r="F6" s="62">
        <v>41480</v>
      </c>
      <c r="G6" s="63">
        <v>41480</v>
      </c>
      <c r="H6" s="96">
        <v>0</v>
      </c>
      <c r="I6" s="97">
        <v>0</v>
      </c>
      <c r="J6" s="97">
        <v>0</v>
      </c>
      <c r="K6" s="97">
        <v>69357</v>
      </c>
      <c r="L6" s="98">
        <f>+H6+K6</f>
        <v>69357</v>
      </c>
    </row>
    <row r="7" spans="1:12" ht="15">
      <c r="A7" s="3" t="s">
        <v>24</v>
      </c>
      <c r="B7" s="77">
        <v>0</v>
      </c>
      <c r="C7" s="78">
        <v>0</v>
      </c>
      <c r="D7" s="79">
        <v>0</v>
      </c>
      <c r="E7" s="61">
        <v>0</v>
      </c>
      <c r="F7" s="62">
        <v>0</v>
      </c>
      <c r="G7" s="63">
        <v>0</v>
      </c>
      <c r="H7" s="96">
        <v>0</v>
      </c>
      <c r="I7" s="97">
        <v>0</v>
      </c>
      <c r="J7" s="97">
        <v>0</v>
      </c>
      <c r="K7" s="97">
        <v>0</v>
      </c>
      <c r="L7" s="98">
        <f>+H7+K7</f>
        <v>0</v>
      </c>
    </row>
    <row r="8" spans="1:12" ht="15">
      <c r="A8" s="3" t="s">
        <v>141</v>
      </c>
      <c r="B8" s="77">
        <v>0</v>
      </c>
      <c r="C8" s="78">
        <v>0</v>
      </c>
      <c r="D8" s="79">
        <v>0</v>
      </c>
      <c r="E8" s="61">
        <v>0</v>
      </c>
      <c r="F8" s="62">
        <v>0</v>
      </c>
      <c r="G8" s="63">
        <v>0</v>
      </c>
      <c r="H8" s="96">
        <v>0</v>
      </c>
      <c r="I8" s="97">
        <v>0</v>
      </c>
      <c r="J8" s="97">
        <v>0</v>
      </c>
      <c r="K8" s="97">
        <v>0</v>
      </c>
      <c r="L8" s="98">
        <f>+H8+K8</f>
        <v>0</v>
      </c>
    </row>
    <row r="9" spans="1:12" ht="15">
      <c r="A9" s="3"/>
      <c r="B9" s="77"/>
      <c r="C9" s="78"/>
      <c r="D9" s="79"/>
      <c r="E9" s="61"/>
      <c r="F9" s="62"/>
      <c r="G9" s="63"/>
      <c r="H9" s="96"/>
      <c r="I9" s="97"/>
      <c r="J9" s="97"/>
      <c r="K9" s="97"/>
      <c r="L9" s="99"/>
    </row>
    <row r="10" spans="1:12" ht="15">
      <c r="A10" s="4" t="s">
        <v>29</v>
      </c>
      <c r="B10" s="80">
        <v>75666</v>
      </c>
      <c r="C10" s="81">
        <v>41480</v>
      </c>
      <c r="D10" s="82">
        <v>117146</v>
      </c>
      <c r="E10" s="64">
        <v>75666</v>
      </c>
      <c r="F10" s="65">
        <v>41480</v>
      </c>
      <c r="G10" s="66">
        <v>117146</v>
      </c>
      <c r="H10" s="100">
        <f>SUM(H4:H9)</f>
        <v>59955</v>
      </c>
      <c r="I10" s="100">
        <f>SUM(I4:I9)</f>
        <v>12500</v>
      </c>
      <c r="J10" s="100">
        <f>SUM(J4:J9)</f>
        <v>7919.96</v>
      </c>
      <c r="K10" s="101">
        <f>SUM(K4:K9)</f>
        <v>69357</v>
      </c>
      <c r="L10" s="102">
        <f>SUM(L4:L9)</f>
        <v>129312</v>
      </c>
    </row>
    <row r="11" spans="1:12" ht="15">
      <c r="A11" s="3"/>
      <c r="B11" s="77"/>
      <c r="C11" s="78"/>
      <c r="D11" s="79"/>
      <c r="E11" s="61"/>
      <c r="F11" s="62"/>
      <c r="G11" s="63"/>
      <c r="H11" s="96"/>
      <c r="I11" s="97"/>
      <c r="J11" s="97"/>
      <c r="K11" s="97"/>
      <c r="L11" s="99"/>
    </row>
    <row r="12" spans="1:12" ht="15">
      <c r="A12" s="4" t="s">
        <v>9</v>
      </c>
      <c r="B12" s="77"/>
      <c r="C12" s="78"/>
      <c r="D12" s="79"/>
      <c r="E12" s="61"/>
      <c r="F12" s="62"/>
      <c r="G12" s="63"/>
      <c r="H12" s="96"/>
      <c r="I12" s="97"/>
      <c r="J12" s="97"/>
      <c r="K12" s="97"/>
      <c r="L12" s="99"/>
    </row>
    <row r="13" spans="1:12" ht="15">
      <c r="A13" s="3"/>
      <c r="B13" s="77"/>
      <c r="C13" s="78"/>
      <c r="D13" s="79"/>
      <c r="E13" s="61"/>
      <c r="F13" s="62"/>
      <c r="G13" s="63"/>
      <c r="H13" s="96"/>
      <c r="I13" s="97"/>
      <c r="J13" s="97"/>
      <c r="K13" s="97"/>
      <c r="L13" s="99"/>
    </row>
    <row r="14" spans="1:13" ht="15">
      <c r="A14" s="3" t="s">
        <v>315</v>
      </c>
      <c r="B14" s="77">
        <v>37243</v>
      </c>
      <c r="C14" s="78">
        <v>13611</v>
      </c>
      <c r="D14" s="79">
        <v>50854</v>
      </c>
      <c r="E14" s="61">
        <v>37243</v>
      </c>
      <c r="F14" s="62">
        <v>15137</v>
      </c>
      <c r="G14" s="63">
        <v>52380</v>
      </c>
      <c r="H14" s="96">
        <v>37243</v>
      </c>
      <c r="I14" s="97">
        <v>0</v>
      </c>
      <c r="J14" s="97">
        <v>0</v>
      </c>
      <c r="K14" s="97">
        <f>L14-H14</f>
        <v>16708</v>
      </c>
      <c r="L14" s="103">
        <f>ROUND(G14*Taxes!$C$21+G14,0)</f>
        <v>53951</v>
      </c>
      <c r="M14" s="11"/>
    </row>
    <row r="15" spans="1:13" ht="15">
      <c r="A15" s="3" t="s">
        <v>316</v>
      </c>
      <c r="B15" s="77">
        <v>10441</v>
      </c>
      <c r="C15" s="78">
        <v>3816</v>
      </c>
      <c r="D15" s="79">
        <v>14257</v>
      </c>
      <c r="E15" s="61">
        <v>12936</v>
      </c>
      <c r="F15" s="62">
        <v>4316</v>
      </c>
      <c r="G15" s="63">
        <v>17252</v>
      </c>
      <c r="H15" s="96">
        <v>10441</v>
      </c>
      <c r="I15" s="97">
        <v>2495</v>
      </c>
      <c r="J15" s="97">
        <v>0</v>
      </c>
      <c r="K15" s="97">
        <f>L15-H15</f>
        <v>7329</v>
      </c>
      <c r="L15" s="103">
        <f>ROUND(G15*Taxes!$C$21+G15,0)</f>
        <v>17770</v>
      </c>
      <c r="M15" s="11"/>
    </row>
    <row r="16" spans="1:12" ht="15">
      <c r="A16" s="3" t="s">
        <v>317</v>
      </c>
      <c r="B16" s="77">
        <v>0</v>
      </c>
      <c r="C16" s="78">
        <v>1000</v>
      </c>
      <c r="D16" s="79">
        <v>1000</v>
      </c>
      <c r="E16" s="61">
        <v>1500</v>
      </c>
      <c r="F16" s="62">
        <v>0</v>
      </c>
      <c r="G16" s="63">
        <v>1500</v>
      </c>
      <c r="H16" s="96">
        <v>0</v>
      </c>
      <c r="I16" s="97">
        <v>0</v>
      </c>
      <c r="J16" s="97">
        <v>0</v>
      </c>
      <c r="K16" s="97">
        <v>0</v>
      </c>
      <c r="L16" s="98">
        <f>+H16+K16</f>
        <v>0</v>
      </c>
    </row>
    <row r="17" spans="1:12" ht="15">
      <c r="A17" s="3" t="s">
        <v>318</v>
      </c>
      <c r="B17" s="77">
        <v>0</v>
      </c>
      <c r="C17" s="78">
        <v>0</v>
      </c>
      <c r="D17" s="79">
        <v>0</v>
      </c>
      <c r="E17" s="61">
        <v>0</v>
      </c>
      <c r="F17" s="62">
        <v>0</v>
      </c>
      <c r="G17" s="63">
        <v>0</v>
      </c>
      <c r="H17" s="96">
        <v>0</v>
      </c>
      <c r="I17" s="97">
        <v>0</v>
      </c>
      <c r="J17" s="97">
        <v>0</v>
      </c>
      <c r="K17" s="110">
        <v>1700</v>
      </c>
      <c r="L17" s="98">
        <f>+H17+K17</f>
        <v>1700</v>
      </c>
    </row>
    <row r="18" spans="1:12" ht="15">
      <c r="A18" s="3" t="s">
        <v>319</v>
      </c>
      <c r="B18" s="77">
        <v>0</v>
      </c>
      <c r="C18" s="78">
        <v>959</v>
      </c>
      <c r="D18" s="79">
        <v>959</v>
      </c>
      <c r="E18" s="61">
        <v>0</v>
      </c>
      <c r="F18" s="62">
        <v>987</v>
      </c>
      <c r="G18" s="63">
        <v>987</v>
      </c>
      <c r="H18" s="96">
        <v>0</v>
      </c>
      <c r="I18" s="97">
        <v>0</v>
      </c>
      <c r="J18" s="97">
        <v>0</v>
      </c>
      <c r="K18" s="97">
        <f>L18</f>
        <v>1065</v>
      </c>
      <c r="L18" s="104">
        <f>ROUND(SUM(L14:L17)*0.0145,0)</f>
        <v>1065</v>
      </c>
    </row>
    <row r="19" spans="1:12" ht="15">
      <c r="A19" s="3" t="s">
        <v>320</v>
      </c>
      <c r="B19" s="77">
        <v>0</v>
      </c>
      <c r="C19" s="78">
        <v>4099</v>
      </c>
      <c r="D19" s="79">
        <v>4099</v>
      </c>
      <c r="E19" s="61">
        <v>0</v>
      </c>
      <c r="F19" s="62">
        <v>4220</v>
      </c>
      <c r="G19" s="63">
        <v>4220</v>
      </c>
      <c r="H19" s="96">
        <v>0</v>
      </c>
      <c r="I19" s="97">
        <v>0</v>
      </c>
      <c r="J19" s="97">
        <v>0</v>
      </c>
      <c r="K19" s="97">
        <f>L19</f>
        <v>4552</v>
      </c>
      <c r="L19" s="104">
        <f>ROUND(SUM(L14:L17)*0.062,0)</f>
        <v>4552</v>
      </c>
    </row>
    <row r="20" spans="1:12" ht="15">
      <c r="A20" s="3" t="s">
        <v>321</v>
      </c>
      <c r="B20" s="77">
        <v>0</v>
      </c>
      <c r="C20" s="78">
        <v>7407</v>
      </c>
      <c r="D20" s="79">
        <v>7407</v>
      </c>
      <c r="E20" s="61">
        <v>0</v>
      </c>
      <c r="F20" s="62">
        <v>8047</v>
      </c>
      <c r="G20" s="63">
        <v>8047</v>
      </c>
      <c r="H20" s="96">
        <v>0</v>
      </c>
      <c r="I20" s="97">
        <v>0</v>
      </c>
      <c r="J20" s="97">
        <v>0</v>
      </c>
      <c r="K20" s="97">
        <v>8519</v>
      </c>
      <c r="L20" s="98">
        <v>8519</v>
      </c>
    </row>
    <row r="21" spans="1:12" ht="15">
      <c r="A21" s="3" t="s">
        <v>322</v>
      </c>
      <c r="B21" s="77">
        <v>0</v>
      </c>
      <c r="C21" s="78">
        <v>1953</v>
      </c>
      <c r="D21" s="79">
        <v>1953</v>
      </c>
      <c r="E21" s="61">
        <v>0</v>
      </c>
      <c r="F21" s="62">
        <v>2012</v>
      </c>
      <c r="G21" s="63">
        <v>2012</v>
      </c>
      <c r="H21" s="96">
        <v>0</v>
      </c>
      <c r="I21" s="97">
        <v>0</v>
      </c>
      <c r="J21" s="97">
        <v>0</v>
      </c>
      <c r="K21" s="97">
        <f>L21</f>
        <v>2203</v>
      </c>
      <c r="L21" s="104">
        <f>ROUND((SUM(L14:L17)-L16)*0.03,0)</f>
        <v>2203</v>
      </c>
    </row>
    <row r="22" spans="1:12" ht="15">
      <c r="A22" s="3" t="s">
        <v>323</v>
      </c>
      <c r="B22" s="77">
        <v>0</v>
      </c>
      <c r="C22" s="78">
        <v>46</v>
      </c>
      <c r="D22" s="79">
        <v>46</v>
      </c>
      <c r="E22" s="61">
        <v>0</v>
      </c>
      <c r="F22" s="62">
        <v>17</v>
      </c>
      <c r="G22" s="63">
        <v>17</v>
      </c>
      <c r="H22" s="96">
        <v>0</v>
      </c>
      <c r="I22" s="97">
        <v>0</v>
      </c>
      <c r="J22" s="97">
        <v>0</v>
      </c>
      <c r="K22" s="97">
        <f>L22</f>
        <v>21</v>
      </c>
      <c r="L22" s="104">
        <f>ROUND(SUM(L15:L17)*0.0011,0)</f>
        <v>21</v>
      </c>
    </row>
    <row r="23" spans="1:12" ht="15">
      <c r="A23" s="3" t="s">
        <v>324</v>
      </c>
      <c r="B23" s="77">
        <v>1000</v>
      </c>
      <c r="C23" s="78">
        <v>2000</v>
      </c>
      <c r="D23" s="79">
        <v>3000</v>
      </c>
      <c r="E23" s="61">
        <v>2500</v>
      </c>
      <c r="F23" s="62">
        <v>2000</v>
      </c>
      <c r="G23" s="63">
        <v>4500</v>
      </c>
      <c r="H23" s="96">
        <v>2500</v>
      </c>
      <c r="I23" s="97">
        <v>1500</v>
      </c>
      <c r="J23" s="97">
        <v>0</v>
      </c>
      <c r="K23" s="97">
        <v>2000</v>
      </c>
      <c r="L23" s="98">
        <f>+H23+K23</f>
        <v>4500</v>
      </c>
    </row>
    <row r="24" spans="1:12" ht="15">
      <c r="A24" s="3" t="s">
        <v>325</v>
      </c>
      <c r="B24" s="77">
        <v>0</v>
      </c>
      <c r="C24" s="78">
        <v>3000</v>
      </c>
      <c r="D24" s="79">
        <v>3000</v>
      </c>
      <c r="E24" s="61">
        <v>3000</v>
      </c>
      <c r="F24" s="62">
        <v>3000</v>
      </c>
      <c r="G24" s="63">
        <v>6000</v>
      </c>
      <c r="H24" s="96">
        <v>3500</v>
      </c>
      <c r="I24" s="97">
        <v>0</v>
      </c>
      <c r="J24" s="97">
        <v>0</v>
      </c>
      <c r="K24" s="97">
        <v>1000</v>
      </c>
      <c r="L24" s="98">
        <f>+H24+K24</f>
        <v>4500</v>
      </c>
    </row>
    <row r="25" spans="1:12" ht="15">
      <c r="A25" s="3" t="s">
        <v>336</v>
      </c>
      <c r="B25" s="77"/>
      <c r="C25" s="78"/>
      <c r="D25" s="79"/>
      <c r="E25" s="61">
        <v>0</v>
      </c>
      <c r="F25" s="62">
        <v>1000</v>
      </c>
      <c r="G25" s="63">
        <v>1000</v>
      </c>
      <c r="H25" s="96">
        <v>0</v>
      </c>
      <c r="I25" s="97">
        <v>0</v>
      </c>
      <c r="J25" s="97">
        <v>0</v>
      </c>
      <c r="K25" s="97">
        <v>1000</v>
      </c>
      <c r="L25" s="98">
        <f>+H25+K25</f>
        <v>1000</v>
      </c>
    </row>
    <row r="26" spans="1:12" ht="15">
      <c r="A26" s="3" t="s">
        <v>337</v>
      </c>
      <c r="B26" s="77"/>
      <c r="C26" s="78">
        <v>216</v>
      </c>
      <c r="D26" s="79">
        <v>216</v>
      </c>
      <c r="E26" s="61">
        <v>0</v>
      </c>
      <c r="F26" s="62">
        <v>216</v>
      </c>
      <c r="G26" s="63">
        <v>216</v>
      </c>
      <c r="H26" s="96">
        <v>0</v>
      </c>
      <c r="I26" s="97">
        <v>0</v>
      </c>
      <c r="J26" s="97">
        <v>0</v>
      </c>
      <c r="K26" s="110">
        <v>260</v>
      </c>
      <c r="L26" s="98">
        <f>+H26+K26</f>
        <v>260</v>
      </c>
    </row>
    <row r="27" spans="1:12" ht="15">
      <c r="A27" s="2" t="s">
        <v>329</v>
      </c>
      <c r="B27" s="77"/>
      <c r="C27" s="78"/>
      <c r="D27" s="79"/>
      <c r="E27" s="61"/>
      <c r="F27" s="62"/>
      <c r="G27" s="63"/>
      <c r="H27" s="96"/>
      <c r="I27" s="97">
        <v>0</v>
      </c>
      <c r="J27" s="97">
        <v>0</v>
      </c>
      <c r="K27" s="97"/>
      <c r="L27" s="98"/>
    </row>
    <row r="28" spans="1:12" ht="15">
      <c r="A28" s="3" t="s">
        <v>328</v>
      </c>
      <c r="B28" s="77">
        <v>1500</v>
      </c>
      <c r="C28" s="78">
        <v>0</v>
      </c>
      <c r="D28" s="79">
        <v>1500</v>
      </c>
      <c r="E28" s="61">
        <v>2000</v>
      </c>
      <c r="F28" s="62">
        <v>0</v>
      </c>
      <c r="G28" s="63">
        <v>2000</v>
      </c>
      <c r="H28" s="96">
        <v>0</v>
      </c>
      <c r="I28" s="97">
        <v>0</v>
      </c>
      <c r="J28" s="110">
        <v>4000</v>
      </c>
      <c r="K28" s="97">
        <v>0</v>
      </c>
      <c r="L28" s="98">
        <f aca="true" t="shared" si="0" ref="L28:L33">+H28+K28</f>
        <v>0</v>
      </c>
    </row>
    <row r="29" spans="1:12" ht="15">
      <c r="A29" s="3" t="s">
        <v>326</v>
      </c>
      <c r="B29" s="77"/>
      <c r="C29" s="78"/>
      <c r="D29" s="79"/>
      <c r="E29" s="61">
        <v>500</v>
      </c>
      <c r="F29" s="62"/>
      <c r="G29" s="63">
        <v>500</v>
      </c>
      <c r="H29" s="96">
        <v>500</v>
      </c>
      <c r="I29" s="97">
        <v>0</v>
      </c>
      <c r="J29" s="97">
        <v>0</v>
      </c>
      <c r="K29" s="97">
        <v>0</v>
      </c>
      <c r="L29" s="98">
        <f t="shared" si="0"/>
        <v>500</v>
      </c>
    </row>
    <row r="30" spans="1:12" ht="15">
      <c r="A30" s="3" t="s">
        <v>327</v>
      </c>
      <c r="B30" s="77"/>
      <c r="C30" s="78"/>
      <c r="D30" s="79"/>
      <c r="E30" s="61">
        <v>200</v>
      </c>
      <c r="F30" s="62"/>
      <c r="G30" s="63">
        <v>200</v>
      </c>
      <c r="H30" s="96">
        <v>0</v>
      </c>
      <c r="I30" s="97">
        <v>0</v>
      </c>
      <c r="J30" s="110">
        <v>2209</v>
      </c>
      <c r="K30" s="97">
        <v>0</v>
      </c>
      <c r="L30" s="98">
        <f t="shared" si="0"/>
        <v>0</v>
      </c>
    </row>
    <row r="31" spans="1:12" ht="15">
      <c r="A31" s="3" t="s">
        <v>330</v>
      </c>
      <c r="B31" s="77"/>
      <c r="C31" s="78"/>
      <c r="D31" s="79"/>
      <c r="E31" s="61">
        <v>2000</v>
      </c>
      <c r="F31" s="62"/>
      <c r="G31" s="63">
        <v>2000</v>
      </c>
      <c r="H31" s="96">
        <v>0</v>
      </c>
      <c r="I31" s="97">
        <v>0</v>
      </c>
      <c r="J31" s="110">
        <v>1710.96</v>
      </c>
      <c r="K31" s="97">
        <v>0</v>
      </c>
      <c r="L31" s="98">
        <f t="shared" si="0"/>
        <v>0</v>
      </c>
    </row>
    <row r="32" spans="1:12" ht="15">
      <c r="A32" s="3" t="s">
        <v>331</v>
      </c>
      <c r="B32" s="77"/>
      <c r="C32" s="78"/>
      <c r="D32" s="79"/>
      <c r="E32" s="61">
        <v>500</v>
      </c>
      <c r="F32" s="62"/>
      <c r="G32" s="63">
        <v>500</v>
      </c>
      <c r="H32" s="96">
        <v>500</v>
      </c>
      <c r="I32" s="97">
        <v>0</v>
      </c>
      <c r="J32" s="97">
        <v>0</v>
      </c>
      <c r="K32" s="97">
        <v>0</v>
      </c>
      <c r="L32" s="98">
        <f t="shared" si="0"/>
        <v>500</v>
      </c>
    </row>
    <row r="33" spans="1:12" ht="15">
      <c r="A33" s="3" t="s">
        <v>332</v>
      </c>
      <c r="B33" s="77"/>
      <c r="C33" s="78"/>
      <c r="D33" s="79"/>
      <c r="E33" s="61">
        <v>1700</v>
      </c>
      <c r="F33" s="62"/>
      <c r="G33" s="63">
        <v>1700</v>
      </c>
      <c r="H33" s="96">
        <v>1700</v>
      </c>
      <c r="I33" s="97">
        <v>0</v>
      </c>
      <c r="J33" s="97">
        <v>0</v>
      </c>
      <c r="K33" s="97">
        <v>0</v>
      </c>
      <c r="L33" s="98">
        <f t="shared" si="0"/>
        <v>1700</v>
      </c>
    </row>
    <row r="34" spans="1:12" ht="15">
      <c r="A34" s="3" t="s">
        <v>313</v>
      </c>
      <c r="B34" s="77">
        <v>4200</v>
      </c>
      <c r="C34" s="78">
        <v>1400</v>
      </c>
      <c r="D34" s="79">
        <v>5600</v>
      </c>
      <c r="E34" s="61">
        <v>0</v>
      </c>
      <c r="F34" s="62">
        <v>1400</v>
      </c>
      <c r="G34" s="63">
        <v>1400</v>
      </c>
      <c r="H34" s="96">
        <v>0</v>
      </c>
      <c r="I34" s="97">
        <v>0</v>
      </c>
      <c r="J34" s="97">
        <v>0</v>
      </c>
      <c r="K34" s="97">
        <v>1400</v>
      </c>
      <c r="L34" s="98">
        <f>+H34+K34</f>
        <v>1400</v>
      </c>
    </row>
    <row r="35" spans="1:12" ht="15">
      <c r="A35" s="3" t="s">
        <v>314</v>
      </c>
      <c r="B35" s="77">
        <v>0</v>
      </c>
      <c r="C35" s="78">
        <v>900</v>
      </c>
      <c r="D35" s="79">
        <v>900</v>
      </c>
      <c r="E35" s="61">
        <v>0</v>
      </c>
      <c r="F35" s="62">
        <v>140</v>
      </c>
      <c r="G35" s="63">
        <v>140</v>
      </c>
      <c r="H35" s="96">
        <v>0</v>
      </c>
      <c r="I35" s="97">
        <v>0</v>
      </c>
      <c r="J35" s="97">
        <v>0</v>
      </c>
      <c r="K35" s="110">
        <v>900</v>
      </c>
      <c r="L35" s="98">
        <f>+H35+K35</f>
        <v>900</v>
      </c>
    </row>
    <row r="36" spans="1:12" ht="15">
      <c r="A36" s="3" t="s">
        <v>338</v>
      </c>
      <c r="B36" s="77"/>
      <c r="C36" s="78">
        <v>4000</v>
      </c>
      <c r="D36" s="79">
        <v>4000</v>
      </c>
      <c r="E36" s="61">
        <v>0</v>
      </c>
      <c r="F36" s="62">
        <v>4000</v>
      </c>
      <c r="G36" s="63">
        <v>4000</v>
      </c>
      <c r="H36" s="96">
        <v>0</v>
      </c>
      <c r="I36" s="97">
        <v>0</v>
      </c>
      <c r="J36" s="97">
        <v>0</v>
      </c>
      <c r="K36" s="110">
        <v>3200</v>
      </c>
      <c r="L36" s="98">
        <f>+H36+K36</f>
        <v>3200</v>
      </c>
    </row>
    <row r="37" spans="1:12" ht="15">
      <c r="A37" s="2" t="s">
        <v>333</v>
      </c>
      <c r="B37" s="77"/>
      <c r="C37" s="78"/>
      <c r="D37" s="79"/>
      <c r="E37" s="61"/>
      <c r="F37" s="62"/>
      <c r="G37" s="63"/>
      <c r="H37" s="96">
        <v>0</v>
      </c>
      <c r="I37" s="97">
        <v>0</v>
      </c>
      <c r="J37" s="97">
        <v>0</v>
      </c>
      <c r="K37" s="97"/>
      <c r="L37" s="98"/>
    </row>
    <row r="38" spans="1:12" ht="15">
      <c r="A38" s="3" t="s">
        <v>335</v>
      </c>
      <c r="B38" s="77"/>
      <c r="C38" s="78"/>
      <c r="D38" s="79"/>
      <c r="E38" s="61">
        <v>8505</v>
      </c>
      <c r="F38" s="62">
        <v>7500</v>
      </c>
      <c r="G38" s="63">
        <v>16005</v>
      </c>
      <c r="H38" s="96">
        <v>0</v>
      </c>
      <c r="I38" s="97">
        <v>8505</v>
      </c>
      <c r="J38" s="97">
        <v>0</v>
      </c>
      <c r="K38" s="97">
        <v>7500</v>
      </c>
      <c r="L38" s="98">
        <f>+H38+K38</f>
        <v>7500</v>
      </c>
    </row>
    <row r="39" spans="1:12" ht="15">
      <c r="A39" s="3" t="s">
        <v>334</v>
      </c>
      <c r="B39" s="77"/>
      <c r="C39" s="78"/>
      <c r="D39" s="79"/>
      <c r="E39" s="61">
        <v>3082</v>
      </c>
      <c r="F39" s="62">
        <v>10000</v>
      </c>
      <c r="G39" s="63">
        <v>13082</v>
      </c>
      <c r="H39" s="96">
        <v>3571</v>
      </c>
      <c r="I39" s="97">
        <v>0</v>
      </c>
      <c r="J39" s="97">
        <v>0</v>
      </c>
      <c r="K39" s="97">
        <v>10000</v>
      </c>
      <c r="L39" s="98">
        <f>+H39+K39</f>
        <v>13571</v>
      </c>
    </row>
    <row r="40" spans="1:12" ht="15">
      <c r="A40" s="3"/>
      <c r="B40" s="77"/>
      <c r="C40" s="78"/>
      <c r="D40" s="79"/>
      <c r="E40" s="61"/>
      <c r="F40" s="62"/>
      <c r="G40" s="63"/>
      <c r="H40" s="96"/>
      <c r="I40" s="97"/>
      <c r="J40" s="97"/>
      <c r="K40" s="97"/>
      <c r="L40" s="99"/>
    </row>
    <row r="41" spans="1:12" ht="15">
      <c r="A41" s="2" t="s">
        <v>25</v>
      </c>
      <c r="B41" s="83">
        <v>75666</v>
      </c>
      <c r="C41" s="84">
        <v>54407</v>
      </c>
      <c r="D41" s="85">
        <v>130073</v>
      </c>
      <c r="E41" s="67">
        <f aca="true" t="shared" si="1" ref="E41:K41">SUM(E14:E39)</f>
        <v>75666</v>
      </c>
      <c r="F41" s="67">
        <f t="shared" si="1"/>
        <v>63992</v>
      </c>
      <c r="G41" s="67">
        <f t="shared" si="1"/>
        <v>139658</v>
      </c>
      <c r="H41" s="105">
        <f t="shared" si="1"/>
        <v>59955</v>
      </c>
      <c r="I41" s="105">
        <f t="shared" si="1"/>
        <v>12500</v>
      </c>
      <c r="J41" s="105">
        <f t="shared" si="1"/>
        <v>7919.96</v>
      </c>
      <c r="K41" s="106">
        <f t="shared" si="1"/>
        <v>69357</v>
      </c>
      <c r="L41" s="104">
        <f>SUM(L13:L40)</f>
        <v>129312</v>
      </c>
    </row>
    <row r="42" spans="1:12" ht="15">
      <c r="A42" s="3"/>
      <c r="B42" s="77"/>
      <c r="C42" s="78"/>
      <c r="D42" s="79"/>
      <c r="E42" s="61"/>
      <c r="F42" s="62"/>
      <c r="G42" s="63"/>
      <c r="H42" s="96"/>
      <c r="I42" s="97"/>
      <c r="J42" s="97"/>
      <c r="K42" s="97"/>
      <c r="L42" s="99"/>
    </row>
    <row r="43" spans="1:12" ht="15">
      <c r="A43" s="4" t="s">
        <v>42</v>
      </c>
      <c r="B43" s="80">
        <v>75666</v>
      </c>
      <c r="C43" s="81">
        <v>54407</v>
      </c>
      <c r="D43" s="82">
        <v>130073</v>
      </c>
      <c r="E43" s="64">
        <f>E41</f>
        <v>75666</v>
      </c>
      <c r="F43" s="65">
        <f>F41</f>
        <v>63992</v>
      </c>
      <c r="G43" s="66">
        <f>G41</f>
        <v>139658</v>
      </c>
      <c r="H43" s="100">
        <f>+H41</f>
        <v>59955</v>
      </c>
      <c r="I43" s="100">
        <f>+I41</f>
        <v>12500</v>
      </c>
      <c r="J43" s="100">
        <f>+J41</f>
        <v>7919.96</v>
      </c>
      <c r="K43" s="101">
        <f>+K41</f>
        <v>69357</v>
      </c>
      <c r="L43" s="102">
        <f>+L41</f>
        <v>129312</v>
      </c>
    </row>
    <row r="44" spans="1:12" ht="15">
      <c r="A44" s="3"/>
      <c r="B44" s="77"/>
      <c r="C44" s="78"/>
      <c r="D44" s="79"/>
      <c r="E44" s="61"/>
      <c r="F44" s="62"/>
      <c r="G44" s="63"/>
      <c r="H44" s="96"/>
      <c r="I44" s="97"/>
      <c r="J44" s="97"/>
      <c r="K44" s="97"/>
      <c r="L44" s="99"/>
    </row>
    <row r="45" spans="1:12" ht="15">
      <c r="A45" s="4" t="s">
        <v>43</v>
      </c>
      <c r="B45" s="77"/>
      <c r="C45" s="78"/>
      <c r="D45" s="79"/>
      <c r="E45" s="61"/>
      <c r="F45" s="62"/>
      <c r="G45" s="63"/>
      <c r="H45" s="96"/>
      <c r="I45" s="97"/>
      <c r="J45" s="97"/>
      <c r="K45" s="97"/>
      <c r="L45" s="99"/>
    </row>
    <row r="46" spans="1:12" ht="15">
      <c r="A46" s="3"/>
      <c r="B46" s="77"/>
      <c r="C46" s="78"/>
      <c r="D46" s="79"/>
      <c r="E46" s="61"/>
      <c r="F46" s="62"/>
      <c r="G46" s="63"/>
      <c r="H46" s="96"/>
      <c r="I46" s="97"/>
      <c r="J46" s="97"/>
      <c r="K46" s="97"/>
      <c r="L46" s="99"/>
    </row>
    <row r="47" spans="1:12" ht="15">
      <c r="A47" s="4" t="s">
        <v>44</v>
      </c>
      <c r="B47" s="80">
        <f aca="true" t="shared" si="2" ref="B47:L47">+B10-B43</f>
        <v>0</v>
      </c>
      <c r="C47" s="81">
        <f t="shared" si="2"/>
        <v>-12927</v>
      </c>
      <c r="D47" s="82">
        <f t="shared" si="2"/>
        <v>-12927</v>
      </c>
      <c r="E47" s="64">
        <f t="shared" si="2"/>
        <v>0</v>
      </c>
      <c r="F47" s="65">
        <f t="shared" si="2"/>
        <v>-22512</v>
      </c>
      <c r="G47" s="66">
        <f t="shared" si="2"/>
        <v>-22512</v>
      </c>
      <c r="H47" s="100">
        <f t="shared" si="2"/>
        <v>0</v>
      </c>
      <c r="I47" s="100">
        <f t="shared" si="2"/>
        <v>0</v>
      </c>
      <c r="J47" s="100">
        <f t="shared" si="2"/>
        <v>0</v>
      </c>
      <c r="K47" s="101">
        <f t="shared" si="2"/>
        <v>0</v>
      </c>
      <c r="L47" s="102">
        <f t="shared" si="2"/>
        <v>0</v>
      </c>
    </row>
    <row r="48" spans="1:12" ht="15">
      <c r="A48" s="4" t="s">
        <v>210</v>
      </c>
      <c r="B48" s="80"/>
      <c r="C48" s="81"/>
      <c r="D48" s="82">
        <v>52372.98</v>
      </c>
      <c r="E48" s="64"/>
      <c r="F48" s="65"/>
      <c r="G48" s="66">
        <f>D48</f>
        <v>52372.98</v>
      </c>
      <c r="H48" s="100"/>
      <c r="I48" s="101"/>
      <c r="J48" s="101"/>
      <c r="K48" s="101"/>
      <c r="L48" s="102">
        <f>+G49</f>
        <v>29860.980000000003</v>
      </c>
    </row>
    <row r="49" spans="1:12" ht="15">
      <c r="A49" s="4" t="s">
        <v>211</v>
      </c>
      <c r="B49" s="86"/>
      <c r="C49" s="87"/>
      <c r="D49" s="88">
        <f>+D47+D48</f>
        <v>39445.98</v>
      </c>
      <c r="E49" s="68"/>
      <c r="F49" s="69"/>
      <c r="G49" s="70">
        <f>+G47+G48</f>
        <v>29860.980000000003</v>
      </c>
      <c r="H49" s="107"/>
      <c r="I49" s="108"/>
      <c r="J49" s="108"/>
      <c r="K49" s="108"/>
      <c r="L49" s="109">
        <f>+L47+L48</f>
        <v>29860.980000000003</v>
      </c>
    </row>
    <row r="50" spans="1:12" ht="1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heetProtection/>
  <mergeCells count="1">
    <mergeCell ref="I3:L3"/>
  </mergeCells>
  <printOptions horizontalCentered="1" verticalCentered="1"/>
  <pageMargins left="0.25" right="0.25" top="0.5" bottom="0.25" header="0.5" footer="0.5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0" sqref="E10"/>
    </sheetView>
  </sheetViews>
  <sheetFormatPr defaultColWidth="8.88671875" defaultRowHeight="15"/>
  <cols>
    <col min="1" max="1" width="29.77734375" style="18" customWidth="1"/>
    <col min="2" max="2" width="6.99609375" style="18" bestFit="1" customWidth="1"/>
    <col min="3" max="5" width="15.77734375" style="18" customWidth="1"/>
    <col min="6" max="6" width="14.3359375" style="18" customWidth="1"/>
    <col min="7" max="7" width="8.88671875" style="18" customWidth="1"/>
    <col min="8" max="8" width="14.5546875" style="18" bestFit="1" customWidth="1"/>
    <col min="9" max="9" width="9.99609375" style="18" bestFit="1" customWidth="1"/>
    <col min="10" max="10" width="10.99609375" style="18" bestFit="1" customWidth="1"/>
    <col min="11" max="16384" width="8.88671875" style="18" customWidth="1"/>
  </cols>
  <sheetData>
    <row r="1" spans="1:5" ht="18">
      <c r="A1" s="116" t="s">
        <v>237</v>
      </c>
      <c r="B1" s="116"/>
      <c r="C1" s="116"/>
      <c r="D1" s="116"/>
      <c r="E1" s="116"/>
    </row>
    <row r="3" spans="3:5" ht="15">
      <c r="C3" s="46">
        <v>2011</v>
      </c>
      <c r="D3" s="46">
        <v>2012</v>
      </c>
      <c r="E3" s="46">
        <v>2013</v>
      </c>
    </row>
    <row r="4" spans="1:5" ht="15">
      <c r="A4" s="18" t="s">
        <v>231</v>
      </c>
      <c r="C4" s="18">
        <v>317733500</v>
      </c>
      <c r="D4" s="18">
        <v>371343434</v>
      </c>
      <c r="E4" s="18">
        <v>372609048</v>
      </c>
    </row>
    <row r="6" spans="1:8" ht="15">
      <c r="A6" s="18" t="s">
        <v>232</v>
      </c>
      <c r="C6" s="21">
        <v>0.8611</v>
      </c>
      <c r="D6" s="21">
        <v>0.77</v>
      </c>
      <c r="E6" s="21">
        <v>0.81</v>
      </c>
      <c r="H6" s="21"/>
    </row>
    <row r="8" spans="1:8" ht="15">
      <c r="A8" s="18" t="s">
        <v>233</v>
      </c>
      <c r="C8" s="53">
        <v>2736003</v>
      </c>
      <c r="D8" s="53">
        <v>2859344</v>
      </c>
      <c r="E8" s="19">
        <f>ROUND(+E4*E6/100,0)</f>
        <v>3018133</v>
      </c>
      <c r="H8" s="19"/>
    </row>
    <row r="9" spans="3:4" ht="15">
      <c r="C9" s="54"/>
      <c r="D9" s="54"/>
    </row>
    <row r="10" spans="1:8" ht="15">
      <c r="A10" s="18" t="s">
        <v>347</v>
      </c>
      <c r="C10" s="53">
        <v>2599203</v>
      </c>
      <c r="D10" s="53">
        <v>2744970</v>
      </c>
      <c r="E10" s="19">
        <f>ROUND(+E8*0.96,0)</f>
        <v>2897408</v>
      </c>
      <c r="H10" s="19"/>
    </row>
    <row r="11" spans="3:4" ht="15">
      <c r="C11" s="54"/>
      <c r="D11" s="54"/>
    </row>
    <row r="12" spans="1:8" ht="15">
      <c r="A12" s="18" t="s">
        <v>234</v>
      </c>
      <c r="B12" s="43">
        <v>0.7775</v>
      </c>
      <c r="C12" s="53">
        <v>2020880</v>
      </c>
      <c r="D12" s="53">
        <v>2134214</v>
      </c>
      <c r="E12" s="19">
        <f>ROUND(+E10*B12,0)</f>
        <v>2252735</v>
      </c>
      <c r="F12" s="22">
        <f>+E6*B12</f>
        <v>0.629775</v>
      </c>
      <c r="H12" s="19"/>
    </row>
    <row r="13" spans="3:4" ht="15">
      <c r="C13" s="54"/>
      <c r="D13" s="54"/>
    </row>
    <row r="14" spans="1:8" ht="15">
      <c r="A14" s="18" t="s">
        <v>235</v>
      </c>
      <c r="B14" s="43">
        <v>0.1875</v>
      </c>
      <c r="C14" s="53">
        <v>487351</v>
      </c>
      <c r="D14" s="53">
        <v>514682</v>
      </c>
      <c r="E14" s="19">
        <f>ROUND(+E10*B14,0)</f>
        <v>543264</v>
      </c>
      <c r="F14" s="22">
        <f>+E6*B14</f>
        <v>0.151875</v>
      </c>
      <c r="H14" s="19"/>
    </row>
    <row r="15" spans="3:4" ht="15">
      <c r="C15" s="54"/>
      <c r="D15" s="54"/>
    </row>
    <row r="16" spans="1:8" ht="15">
      <c r="A16" s="18" t="s">
        <v>236</v>
      </c>
      <c r="B16" s="20">
        <v>0.0275</v>
      </c>
      <c r="C16" s="53">
        <v>71478</v>
      </c>
      <c r="D16" s="53">
        <v>75487</v>
      </c>
      <c r="E16" s="19">
        <f>ROUND(+E10*B16,0)</f>
        <v>79679</v>
      </c>
      <c r="F16" s="22">
        <f>+E6*B16</f>
        <v>0.022275000000000003</v>
      </c>
      <c r="H16" s="19"/>
    </row>
    <row r="17" spans="3:4" ht="15">
      <c r="C17" s="54"/>
      <c r="D17" s="54"/>
    </row>
    <row r="18" spans="1:8" ht="15">
      <c r="A18" s="18" t="s">
        <v>281</v>
      </c>
      <c r="B18" s="43">
        <v>0.0075</v>
      </c>
      <c r="C18" s="53">
        <v>19494</v>
      </c>
      <c r="D18" s="53">
        <v>20587</v>
      </c>
      <c r="E18" s="19">
        <f>ROUND(+E10*B18,0)</f>
        <v>21731</v>
      </c>
      <c r="F18" s="44">
        <f>+E6*B18</f>
        <v>0.0060750000000000005</v>
      </c>
      <c r="H18" s="19"/>
    </row>
    <row r="21" spans="1:4" ht="15">
      <c r="A21" s="18" t="s">
        <v>264</v>
      </c>
      <c r="B21" s="45"/>
      <c r="C21" s="45">
        <v>0.03</v>
      </c>
      <c r="D21" s="45"/>
    </row>
    <row r="24" ht="15">
      <c r="E24" s="18" t="s">
        <v>263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8"/>
  <sheetViews>
    <sheetView tabSelected="1" zoomScalePageLayoutView="0" workbookViewId="0" topLeftCell="A1">
      <pane ySplit="3" topLeftCell="A224" activePane="bottomLeft" state="frozen"/>
      <selection pane="topLeft" activeCell="A1" sqref="A1"/>
      <selection pane="bottomLeft" activeCell="E237" sqref="E237"/>
    </sheetView>
  </sheetViews>
  <sheetFormatPr defaultColWidth="8.88671875" defaultRowHeight="15" customHeight="1"/>
  <cols>
    <col min="1" max="1" width="27.21484375" style="28" customWidth="1"/>
    <col min="2" max="2" width="10.4453125" style="25" customWidth="1"/>
    <col min="3" max="3" width="11.21484375" style="25" customWidth="1"/>
    <col min="4" max="4" width="11.3359375" style="25" customWidth="1"/>
    <col min="5" max="5" width="12.21484375" style="25" customWidth="1"/>
    <col min="6" max="6" width="7.6640625" style="28" bestFit="1" customWidth="1"/>
    <col min="7" max="7" width="9.3359375" style="28" customWidth="1"/>
    <col min="8" max="16384" width="8.88671875" style="28" customWidth="1"/>
  </cols>
  <sheetData>
    <row r="1" spans="1:15" ht="15" customHeight="1">
      <c r="A1" s="26" t="s">
        <v>191</v>
      </c>
      <c r="B1" s="27" t="str">
        <f>+Summary!B1</f>
        <v>OCT. 2013-SEPT 2014 BUDGET</v>
      </c>
      <c r="O1" s="29"/>
    </row>
    <row r="3" spans="1:5" ht="15" customHeight="1">
      <c r="A3" s="30" t="s">
        <v>0</v>
      </c>
      <c r="B3" s="31" t="str">
        <f>+Summary!B3</f>
        <v>2011-12 BUDGET</v>
      </c>
      <c r="C3" s="31" t="str">
        <f>+Summary!C3</f>
        <v>2012-13 ORIGINAL</v>
      </c>
      <c r="D3" s="31" t="str">
        <f>+Summary!D3</f>
        <v>2012-13 AMENDED</v>
      </c>
      <c r="E3" s="31" t="str">
        <f>+Summary!E3</f>
        <v>2013-14 PROPOSED</v>
      </c>
    </row>
    <row r="4" ht="15" customHeight="1">
      <c r="A4" s="30"/>
    </row>
    <row r="5" spans="1:7" ht="15" customHeight="1">
      <c r="A5" s="28" t="s">
        <v>136</v>
      </c>
      <c r="B5" s="25">
        <v>2020880</v>
      </c>
      <c r="C5" s="25">
        <v>2134214</v>
      </c>
      <c r="D5" s="25">
        <v>2134214</v>
      </c>
      <c r="E5" s="32">
        <f>+Taxes!E12</f>
        <v>2252735</v>
      </c>
      <c r="G5" s="33"/>
    </row>
    <row r="6" spans="1:7" ht="15" customHeight="1">
      <c r="A6" s="28" t="s">
        <v>2</v>
      </c>
      <c r="B6" s="25">
        <v>83000</v>
      </c>
      <c r="C6" s="25">
        <v>50000</v>
      </c>
      <c r="D6" s="25">
        <v>50000</v>
      </c>
      <c r="E6" s="25">
        <v>65000</v>
      </c>
      <c r="G6" s="33"/>
    </row>
    <row r="7" spans="1:5" ht="15" customHeight="1">
      <c r="A7" s="28" t="s">
        <v>259</v>
      </c>
      <c r="B7" s="25">
        <v>6000</v>
      </c>
      <c r="C7" s="25">
        <v>6000</v>
      </c>
      <c r="D7" s="25">
        <v>6000</v>
      </c>
      <c r="E7" s="25">
        <v>6000</v>
      </c>
    </row>
    <row r="8" spans="1:5" ht="15" customHeight="1">
      <c r="A8" s="28" t="s">
        <v>68</v>
      </c>
      <c r="B8" s="25">
        <v>20500</v>
      </c>
      <c r="C8" s="25">
        <v>20500</v>
      </c>
      <c r="D8" s="25">
        <v>20500</v>
      </c>
      <c r="E8" s="25">
        <v>20500</v>
      </c>
    </row>
    <row r="9" spans="1:7" ht="15" customHeight="1">
      <c r="A9" s="28" t="s">
        <v>240</v>
      </c>
      <c r="B9" s="25">
        <v>59616</v>
      </c>
      <c r="C9" s="25">
        <v>59616</v>
      </c>
      <c r="D9" s="25">
        <v>59616</v>
      </c>
      <c r="E9" s="25">
        <v>62116</v>
      </c>
      <c r="G9" s="33"/>
    </row>
    <row r="10" spans="1:5" ht="15" customHeight="1">
      <c r="A10" s="28" t="s">
        <v>353</v>
      </c>
      <c r="B10" s="25">
        <v>0</v>
      </c>
      <c r="C10" s="25">
        <v>0</v>
      </c>
      <c r="D10" s="25">
        <v>0</v>
      </c>
      <c r="E10" s="25">
        <v>5000</v>
      </c>
    </row>
    <row r="11" spans="1:5" ht="15" customHeight="1">
      <c r="A11" s="28" t="s">
        <v>69</v>
      </c>
      <c r="B11" s="25">
        <v>3000</v>
      </c>
      <c r="C11" s="25">
        <v>3000</v>
      </c>
      <c r="D11" s="25">
        <v>3000</v>
      </c>
      <c r="E11" s="25">
        <v>2000</v>
      </c>
    </row>
    <row r="12" spans="1:5" ht="15" customHeight="1">
      <c r="A12" s="28" t="s">
        <v>3</v>
      </c>
      <c r="B12" s="25">
        <v>402600</v>
      </c>
      <c r="C12" s="25">
        <v>412000</v>
      </c>
      <c r="D12" s="25">
        <v>412000</v>
      </c>
      <c r="E12" s="25">
        <v>380000</v>
      </c>
    </row>
    <row r="13" spans="1:5" ht="15" customHeight="1">
      <c r="A13" s="28" t="s">
        <v>70</v>
      </c>
      <c r="B13" s="25">
        <v>15000</v>
      </c>
      <c r="C13" s="25">
        <v>15000</v>
      </c>
      <c r="D13" s="25">
        <v>15000</v>
      </c>
      <c r="E13" s="25">
        <v>15000</v>
      </c>
    </row>
    <row r="14" spans="1:5" ht="15" customHeight="1">
      <c r="A14" s="28" t="s">
        <v>71</v>
      </c>
      <c r="B14" s="25">
        <v>150</v>
      </c>
      <c r="C14" s="25">
        <v>150</v>
      </c>
      <c r="D14" s="25">
        <v>150</v>
      </c>
      <c r="E14" s="25">
        <v>150</v>
      </c>
    </row>
    <row r="15" spans="1:5" ht="15" customHeight="1">
      <c r="A15" s="28" t="s">
        <v>138</v>
      </c>
      <c r="B15" s="25">
        <v>14300</v>
      </c>
      <c r="C15" s="25">
        <v>14300</v>
      </c>
      <c r="D15" s="25">
        <v>14300</v>
      </c>
      <c r="E15" s="25">
        <v>8000</v>
      </c>
    </row>
    <row r="16" spans="1:5" ht="15" customHeight="1">
      <c r="A16" s="28" t="s">
        <v>24</v>
      </c>
      <c r="B16" s="25">
        <v>20000</v>
      </c>
      <c r="C16" s="25">
        <v>20000</v>
      </c>
      <c r="D16" s="25">
        <v>20000</v>
      </c>
      <c r="E16" s="25">
        <v>23000</v>
      </c>
    </row>
    <row r="17" spans="1:5" ht="15" customHeight="1">
      <c r="A17" s="28" t="s">
        <v>141</v>
      </c>
      <c r="B17" s="25">
        <v>10400</v>
      </c>
      <c r="C17" s="25">
        <v>10400</v>
      </c>
      <c r="D17" s="25">
        <v>10400</v>
      </c>
      <c r="E17" s="25">
        <v>10000</v>
      </c>
    </row>
    <row r="18" spans="1:5" ht="15" customHeight="1">
      <c r="A18" s="28" t="s">
        <v>54</v>
      </c>
      <c r="B18" s="25">
        <v>12000</v>
      </c>
      <c r="C18" s="25">
        <v>12000</v>
      </c>
      <c r="D18" s="25">
        <v>12000</v>
      </c>
      <c r="E18" s="25">
        <v>15000</v>
      </c>
    </row>
    <row r="19" spans="1:5" ht="15" customHeight="1">
      <c r="A19" s="28" t="s">
        <v>137</v>
      </c>
      <c r="B19" s="25">
        <v>600</v>
      </c>
      <c r="C19" s="25">
        <v>600</v>
      </c>
      <c r="D19" s="25">
        <v>600</v>
      </c>
      <c r="E19" s="25">
        <v>600</v>
      </c>
    </row>
    <row r="20" spans="1:5" ht="15" customHeight="1">
      <c r="A20" s="28" t="s">
        <v>294</v>
      </c>
      <c r="B20" s="25">
        <v>5000</v>
      </c>
      <c r="C20" s="25">
        <v>5000</v>
      </c>
      <c r="D20" s="25">
        <v>5000</v>
      </c>
      <c r="E20" s="25">
        <v>1000</v>
      </c>
    </row>
    <row r="21" spans="1:5" ht="15" customHeight="1">
      <c r="A21" s="28" t="s">
        <v>142</v>
      </c>
      <c r="B21" s="25">
        <v>1700</v>
      </c>
      <c r="C21" s="25">
        <v>1700</v>
      </c>
      <c r="D21" s="25">
        <v>1700</v>
      </c>
      <c r="E21" s="25">
        <v>1000</v>
      </c>
    </row>
    <row r="22" spans="1:5" ht="15" customHeight="1">
      <c r="A22" s="28" t="s">
        <v>143</v>
      </c>
      <c r="B22" s="25">
        <v>300</v>
      </c>
      <c r="C22" s="25">
        <v>300</v>
      </c>
      <c r="D22" s="25">
        <v>300</v>
      </c>
      <c r="E22" s="25">
        <v>200</v>
      </c>
    </row>
    <row r="23" spans="1:5" ht="15" customHeight="1">
      <c r="A23" s="28" t="s">
        <v>114</v>
      </c>
      <c r="B23" s="25">
        <v>0</v>
      </c>
      <c r="C23" s="25">
        <v>0</v>
      </c>
      <c r="D23" s="25">
        <v>0</v>
      </c>
      <c r="E23" s="25">
        <v>0</v>
      </c>
    </row>
    <row r="24" spans="1:5" ht="15" customHeight="1">
      <c r="A24" s="28" t="s">
        <v>283</v>
      </c>
      <c r="B24" s="25">
        <v>6000</v>
      </c>
      <c r="C24" s="25">
        <v>1500</v>
      </c>
      <c r="D24" s="25">
        <v>1500</v>
      </c>
      <c r="E24" s="25">
        <v>2500</v>
      </c>
    </row>
    <row r="25" spans="1:5" ht="15" customHeight="1">
      <c r="A25" s="28" t="s">
        <v>298</v>
      </c>
      <c r="B25" s="25">
        <v>48803</v>
      </c>
      <c r="C25" s="25">
        <v>51286.08</v>
      </c>
      <c r="D25" s="25">
        <v>51286.08</v>
      </c>
      <c r="E25" s="25">
        <v>51286</v>
      </c>
    </row>
    <row r="26" spans="1:5" ht="15" customHeight="1">
      <c r="A26" s="28" t="s">
        <v>217</v>
      </c>
      <c r="B26" s="25">
        <v>2100</v>
      </c>
      <c r="C26" s="25">
        <v>2100</v>
      </c>
      <c r="D26" s="25">
        <v>2100</v>
      </c>
      <c r="E26" s="25">
        <v>2100</v>
      </c>
    </row>
    <row r="27" spans="1:5" ht="15" customHeight="1">
      <c r="A27" s="28" t="s">
        <v>279</v>
      </c>
      <c r="B27" s="25">
        <v>1600</v>
      </c>
      <c r="C27" s="25">
        <v>1600</v>
      </c>
      <c r="D27" s="25">
        <v>1600</v>
      </c>
      <c r="E27" s="25">
        <v>0</v>
      </c>
    </row>
    <row r="28" spans="1:5" ht="15" customHeight="1">
      <c r="A28" s="28" t="s">
        <v>280</v>
      </c>
      <c r="B28" s="25">
        <v>2500</v>
      </c>
      <c r="C28" s="25">
        <v>2500</v>
      </c>
      <c r="D28" s="25">
        <v>2500</v>
      </c>
      <c r="E28" s="25">
        <v>0</v>
      </c>
    </row>
    <row r="29" spans="1:5" ht="15" customHeight="1">
      <c r="A29" s="28" t="s">
        <v>241</v>
      </c>
      <c r="B29" s="25">
        <v>0</v>
      </c>
      <c r="C29" s="25">
        <v>0</v>
      </c>
      <c r="D29" s="25">
        <v>0</v>
      </c>
      <c r="E29" s="25">
        <v>0</v>
      </c>
    </row>
    <row r="30" ht="15" customHeight="1">
      <c r="A30" s="28" t="s">
        <v>302</v>
      </c>
    </row>
    <row r="32" spans="1:5" ht="15" customHeight="1">
      <c r="A32" s="30" t="s">
        <v>139</v>
      </c>
      <c r="B32" s="34">
        <f>SUM(B4:B31)</f>
        <v>2736049</v>
      </c>
      <c r="C32" s="34">
        <v>2823766.08</v>
      </c>
      <c r="D32" s="34">
        <f>SUM(D4:D31)</f>
        <v>2823766.08</v>
      </c>
      <c r="E32" s="34">
        <f>SUM(E4:E31)</f>
        <v>2923187</v>
      </c>
    </row>
    <row r="34" ht="15" customHeight="1">
      <c r="A34" s="26" t="s">
        <v>9</v>
      </c>
    </row>
    <row r="36" ht="15" customHeight="1">
      <c r="A36" s="35" t="s">
        <v>10</v>
      </c>
    </row>
    <row r="37" ht="15" customHeight="1">
      <c r="A37" s="33"/>
    </row>
    <row r="38" ht="15" customHeight="1">
      <c r="A38" s="30" t="s">
        <v>100</v>
      </c>
    </row>
    <row r="40" spans="1:7" ht="15" customHeight="1">
      <c r="A40" s="28" t="s">
        <v>192</v>
      </c>
      <c r="B40" s="25">
        <v>28388</v>
      </c>
      <c r="C40" s="25">
        <v>29240</v>
      </c>
      <c r="D40" s="25">
        <v>30240</v>
      </c>
      <c r="E40" s="12">
        <f>ROUND(C40*Taxes!$C$21+C40,0)</f>
        <v>30117</v>
      </c>
      <c r="G40" s="33"/>
    </row>
    <row r="41" spans="1:7" ht="15" customHeight="1">
      <c r="A41" s="28" t="s">
        <v>193</v>
      </c>
      <c r="B41" s="25">
        <v>21493</v>
      </c>
      <c r="C41" s="25">
        <v>22138</v>
      </c>
      <c r="D41" s="25">
        <v>22138</v>
      </c>
      <c r="E41" s="12">
        <f>ROUND(C41*Taxes!$C$21+C41,0)</f>
        <v>22802</v>
      </c>
      <c r="G41" s="33"/>
    </row>
    <row r="42" spans="1:5" ht="15" customHeight="1">
      <c r="A42" s="28" t="s">
        <v>78</v>
      </c>
      <c r="B42" s="25">
        <v>3000</v>
      </c>
      <c r="C42" s="25">
        <v>3000</v>
      </c>
      <c r="D42" s="25">
        <v>5500</v>
      </c>
      <c r="E42" s="25">
        <v>4250</v>
      </c>
    </row>
    <row r="43" spans="1:5" ht="15" customHeight="1">
      <c r="A43" s="28" t="s">
        <v>59</v>
      </c>
      <c r="B43" s="36">
        <v>1440</v>
      </c>
      <c r="C43" s="36">
        <v>108</v>
      </c>
      <c r="D43" s="36">
        <v>528</v>
      </c>
      <c r="E43" s="25">
        <v>135</v>
      </c>
    </row>
    <row r="44" spans="1:5" ht="15" customHeight="1">
      <c r="A44" s="28" t="s">
        <v>32</v>
      </c>
      <c r="B44" s="37">
        <v>788</v>
      </c>
      <c r="C44" s="37">
        <v>790</v>
      </c>
      <c r="D44" s="37">
        <v>830</v>
      </c>
      <c r="E44" s="38">
        <f>ROUND(SUM(E40:E43)*0.0145,0)</f>
        <v>831</v>
      </c>
    </row>
    <row r="45" spans="1:5" ht="15" customHeight="1">
      <c r="A45" s="28" t="s">
        <v>33</v>
      </c>
      <c r="B45" s="37">
        <v>3368</v>
      </c>
      <c r="C45" s="37">
        <v>3378</v>
      </c>
      <c r="D45" s="37">
        <v>3538</v>
      </c>
      <c r="E45" s="38">
        <f>ROUND(SUM(E40:E43)*0.062,0)</f>
        <v>3553</v>
      </c>
    </row>
    <row r="46" spans="1:5" ht="15" customHeight="1">
      <c r="A46" s="28" t="s">
        <v>34</v>
      </c>
      <c r="B46" s="33">
        <v>14815</v>
      </c>
      <c r="C46" s="33">
        <v>16093</v>
      </c>
      <c r="D46" s="33">
        <v>16093</v>
      </c>
      <c r="E46" s="33">
        <v>17038</v>
      </c>
    </row>
    <row r="47" spans="1:5" ht="15" customHeight="1">
      <c r="A47" s="28" t="s">
        <v>35</v>
      </c>
      <c r="B47" s="37">
        <v>1540</v>
      </c>
      <c r="C47" s="37">
        <v>1545</v>
      </c>
      <c r="D47" s="37">
        <v>1545</v>
      </c>
      <c r="E47" s="38">
        <f>ROUND((SUM(E40:E43)-E42)*0.03,0)</f>
        <v>1592</v>
      </c>
    </row>
    <row r="48" spans="1:5" ht="15" customHeight="1">
      <c r="A48" s="28" t="s">
        <v>244</v>
      </c>
      <c r="B48" s="37">
        <v>78</v>
      </c>
      <c r="C48" s="37">
        <v>28</v>
      </c>
      <c r="D48" s="37">
        <v>32</v>
      </c>
      <c r="E48" s="38">
        <f>ROUND(SUM(E41:E43)*0.0011,0)</f>
        <v>30</v>
      </c>
    </row>
    <row r="49" spans="1:5" ht="15" customHeight="1">
      <c r="A49" s="28" t="s">
        <v>79</v>
      </c>
      <c r="B49" s="25">
        <v>2500</v>
      </c>
      <c r="C49" s="25">
        <v>2500</v>
      </c>
      <c r="D49" s="25">
        <v>2500</v>
      </c>
      <c r="E49" s="25">
        <v>2500</v>
      </c>
    </row>
    <row r="50" spans="1:5" ht="15" customHeight="1">
      <c r="A50" s="28" t="s">
        <v>80</v>
      </c>
      <c r="B50" s="25">
        <v>2900</v>
      </c>
      <c r="C50" s="25">
        <v>2500</v>
      </c>
      <c r="D50" s="25">
        <v>2500</v>
      </c>
      <c r="E50" s="25">
        <v>2500</v>
      </c>
    </row>
    <row r="51" spans="1:5" ht="15" customHeight="1">
      <c r="A51" s="28" t="s">
        <v>81</v>
      </c>
      <c r="B51" s="25">
        <v>800</v>
      </c>
      <c r="C51" s="25">
        <v>800</v>
      </c>
      <c r="D51" s="25">
        <v>800</v>
      </c>
      <c r="E51" s="25">
        <v>800</v>
      </c>
    </row>
    <row r="52" spans="1:5" ht="15" customHeight="1">
      <c r="A52" s="28" t="s">
        <v>76</v>
      </c>
      <c r="B52" s="25">
        <v>3500</v>
      </c>
      <c r="C52" s="25">
        <v>2500</v>
      </c>
      <c r="D52" s="25">
        <v>2500</v>
      </c>
      <c r="E52" s="25">
        <v>2500</v>
      </c>
    </row>
    <row r="53" spans="1:5" ht="15" customHeight="1">
      <c r="A53" s="28" t="s">
        <v>101</v>
      </c>
      <c r="B53" s="25">
        <v>4500</v>
      </c>
      <c r="C53" s="25">
        <v>5500</v>
      </c>
      <c r="D53" s="25">
        <v>5500</v>
      </c>
      <c r="E53" s="25">
        <v>4750</v>
      </c>
    </row>
    <row r="54" ht="15" customHeight="1">
      <c r="A54" s="33"/>
    </row>
    <row r="55" spans="1:5" ht="15" customHeight="1">
      <c r="A55" s="39" t="s">
        <v>140</v>
      </c>
      <c r="B55" s="32">
        <f>SUM(B39:B54)</f>
        <v>89110</v>
      </c>
      <c r="C55" s="32">
        <v>90120</v>
      </c>
      <c r="D55" s="32">
        <f>SUM(D39:D54)</f>
        <v>94244</v>
      </c>
      <c r="E55" s="32">
        <f>SUM(E39:E54)</f>
        <v>93398</v>
      </c>
    </row>
    <row r="56" ht="15" customHeight="1">
      <c r="A56" s="33"/>
    </row>
    <row r="57" ht="15" customHeight="1">
      <c r="A57" s="35" t="s">
        <v>98</v>
      </c>
    </row>
    <row r="59" spans="1:5" ht="15" customHeight="1">
      <c r="A59" s="28" t="s">
        <v>192</v>
      </c>
      <c r="B59" s="25">
        <v>28388</v>
      </c>
      <c r="C59" s="25">
        <v>29240</v>
      </c>
      <c r="D59" s="25">
        <v>29240</v>
      </c>
      <c r="E59" s="12">
        <f>ROUND(C59*Taxes!$C$21+C59,0)</f>
        <v>30117</v>
      </c>
    </row>
    <row r="60" spans="1:5" ht="15" customHeight="1">
      <c r="A60" s="28" t="s">
        <v>193</v>
      </c>
      <c r="B60" s="25">
        <v>21493</v>
      </c>
      <c r="C60" s="25">
        <v>22138</v>
      </c>
      <c r="D60" s="25">
        <v>22138</v>
      </c>
      <c r="E60" s="12">
        <f>ROUND(C60*Taxes!$C$21+C60,0)</f>
        <v>22802</v>
      </c>
    </row>
    <row r="61" spans="1:5" ht="15" customHeight="1">
      <c r="A61" s="28" t="s">
        <v>99</v>
      </c>
      <c r="B61" s="25">
        <v>1000</v>
      </c>
      <c r="C61" s="25">
        <v>1000</v>
      </c>
      <c r="D61" s="25">
        <v>1000</v>
      </c>
      <c r="E61" s="25">
        <v>1000</v>
      </c>
    </row>
    <row r="62" spans="1:5" ht="15" customHeight="1">
      <c r="A62" s="28" t="s">
        <v>59</v>
      </c>
      <c r="B62" s="25">
        <v>0</v>
      </c>
      <c r="C62" s="25">
        <v>0</v>
      </c>
      <c r="D62" s="25">
        <v>0</v>
      </c>
      <c r="E62" s="25">
        <v>99</v>
      </c>
    </row>
    <row r="63" spans="1:5" ht="15" customHeight="1">
      <c r="A63" s="28" t="s">
        <v>32</v>
      </c>
      <c r="B63" s="37">
        <v>738</v>
      </c>
      <c r="C63" s="37">
        <v>759</v>
      </c>
      <c r="D63" s="37">
        <v>759</v>
      </c>
      <c r="E63" s="38">
        <f>ROUND(SUM(E59:E62)*0.0145,0)</f>
        <v>783</v>
      </c>
    </row>
    <row r="64" spans="1:5" ht="15" customHeight="1">
      <c r="A64" s="28" t="s">
        <v>33</v>
      </c>
      <c r="B64" s="37">
        <v>3155</v>
      </c>
      <c r="C64" s="37">
        <v>3247</v>
      </c>
      <c r="D64" s="37">
        <v>3247</v>
      </c>
      <c r="E64" s="38">
        <f>ROUND(SUM(E59:E62)*0.062,0)</f>
        <v>3349</v>
      </c>
    </row>
    <row r="65" spans="1:5" ht="15" customHeight="1">
      <c r="A65" s="28" t="s">
        <v>34</v>
      </c>
      <c r="B65" s="33">
        <v>14815</v>
      </c>
      <c r="C65" s="33">
        <v>16093</v>
      </c>
      <c r="D65" s="33">
        <v>16093</v>
      </c>
      <c r="E65" s="33">
        <v>17038</v>
      </c>
    </row>
    <row r="66" spans="1:5" ht="15" customHeight="1">
      <c r="A66" s="28" t="s">
        <v>35</v>
      </c>
      <c r="B66" s="37">
        <v>1496</v>
      </c>
      <c r="C66" s="37">
        <v>1541</v>
      </c>
      <c r="D66" s="37">
        <v>1541</v>
      </c>
      <c r="E66" s="38">
        <f>ROUND((SUM(E59:E62)-E61)*0.03,0)</f>
        <v>1591</v>
      </c>
    </row>
    <row r="67" spans="1:5" ht="15" customHeight="1">
      <c r="A67" s="28" t="s">
        <v>244</v>
      </c>
      <c r="B67" s="37">
        <v>67</v>
      </c>
      <c r="C67" s="37">
        <v>25</v>
      </c>
      <c r="D67" s="37">
        <v>25</v>
      </c>
      <c r="E67" s="38">
        <f>ROUND(SUM(E60:E62)*0.0011,0)</f>
        <v>26</v>
      </c>
    </row>
    <row r="68" spans="1:5" ht="15" customHeight="1">
      <c r="A68" s="28" t="s">
        <v>79</v>
      </c>
      <c r="B68" s="25">
        <v>1500</v>
      </c>
      <c r="C68" s="25">
        <v>1500</v>
      </c>
      <c r="D68" s="25">
        <v>1500</v>
      </c>
      <c r="E68" s="25">
        <v>1500</v>
      </c>
    </row>
    <row r="69" spans="1:5" ht="15" customHeight="1">
      <c r="A69" s="28" t="s">
        <v>80</v>
      </c>
      <c r="B69" s="25">
        <v>900</v>
      </c>
      <c r="C69" s="25">
        <v>900</v>
      </c>
      <c r="D69" s="25">
        <v>900</v>
      </c>
      <c r="E69" s="25">
        <v>900</v>
      </c>
    </row>
    <row r="70" spans="1:5" ht="15" customHeight="1">
      <c r="A70" s="28" t="s">
        <v>81</v>
      </c>
      <c r="B70" s="25">
        <v>300</v>
      </c>
      <c r="C70" s="25">
        <v>300</v>
      </c>
      <c r="D70" s="25">
        <v>300</v>
      </c>
      <c r="E70" s="25">
        <v>300</v>
      </c>
    </row>
    <row r="71" spans="1:5" ht="15" customHeight="1">
      <c r="A71" s="28" t="s">
        <v>76</v>
      </c>
      <c r="B71" s="25">
        <v>1800</v>
      </c>
      <c r="C71" s="25">
        <v>1800</v>
      </c>
      <c r="D71" s="25">
        <v>1800</v>
      </c>
      <c r="E71" s="25">
        <v>1800</v>
      </c>
    </row>
    <row r="72" spans="1:5" ht="15" customHeight="1">
      <c r="A72" s="28" t="s">
        <v>82</v>
      </c>
      <c r="B72" s="25">
        <v>2500</v>
      </c>
      <c r="C72" s="25">
        <v>4000</v>
      </c>
      <c r="D72" s="25">
        <v>4000</v>
      </c>
      <c r="E72" s="25">
        <v>4000</v>
      </c>
    </row>
    <row r="73" spans="1:5" ht="15" customHeight="1">
      <c r="A73" s="28" t="s">
        <v>19</v>
      </c>
      <c r="B73" s="25">
        <v>10000</v>
      </c>
      <c r="C73" s="25">
        <v>30000</v>
      </c>
      <c r="D73" s="25">
        <v>30000</v>
      </c>
      <c r="E73" s="25">
        <v>0</v>
      </c>
    </row>
    <row r="74" spans="1:5" ht="15" customHeight="1">
      <c r="A74" s="28" t="s">
        <v>339</v>
      </c>
      <c r="B74" s="25">
        <v>0</v>
      </c>
      <c r="C74" s="25">
        <v>0</v>
      </c>
      <c r="D74" s="25">
        <v>0</v>
      </c>
      <c r="E74" s="25">
        <v>20000</v>
      </c>
    </row>
    <row r="75" ht="15" customHeight="1">
      <c r="A75" s="33"/>
    </row>
    <row r="76" spans="1:5" ht="15" customHeight="1">
      <c r="A76" s="39" t="s">
        <v>144</v>
      </c>
      <c r="B76" s="32">
        <f>SUM(B58:B75)</f>
        <v>88152</v>
      </c>
      <c r="C76" s="32">
        <v>112543</v>
      </c>
      <c r="D76" s="32">
        <f>SUM(D58:D75)</f>
        <v>112543</v>
      </c>
      <c r="E76" s="32">
        <f>SUM(E58:E75)</f>
        <v>105305</v>
      </c>
    </row>
    <row r="77" spans="1:5" ht="15" customHeight="1">
      <c r="A77" s="39"/>
      <c r="B77" s="32"/>
      <c r="C77" s="32"/>
      <c r="D77" s="32"/>
      <c r="E77" s="32"/>
    </row>
    <row r="78" ht="15" customHeight="1">
      <c r="A78" s="35" t="s">
        <v>297</v>
      </c>
    </row>
    <row r="80" spans="1:5" ht="15" customHeight="1">
      <c r="A80" s="28" t="s">
        <v>192</v>
      </c>
      <c r="B80" s="25">
        <v>18000</v>
      </c>
      <c r="C80" s="25">
        <v>18000</v>
      </c>
      <c r="D80" s="25">
        <v>18000</v>
      </c>
      <c r="E80" s="12">
        <v>18000</v>
      </c>
    </row>
    <row r="81" spans="1:5" ht="15" customHeight="1">
      <c r="A81" s="28" t="s">
        <v>59</v>
      </c>
      <c r="B81" s="25">
        <v>0</v>
      </c>
      <c r="C81" s="25">
        <v>0</v>
      </c>
      <c r="D81" s="25">
        <v>0</v>
      </c>
      <c r="E81" s="12">
        <v>9</v>
      </c>
    </row>
    <row r="82" spans="1:5" ht="15" customHeight="1">
      <c r="A82" s="28" t="s">
        <v>32</v>
      </c>
      <c r="B82" s="37">
        <v>261</v>
      </c>
      <c r="C82" s="37">
        <v>261</v>
      </c>
      <c r="D82" s="37">
        <v>261</v>
      </c>
      <c r="E82" s="38">
        <f>ROUND(SUM(E80:E81)*0.0145,0)</f>
        <v>261</v>
      </c>
    </row>
    <row r="83" spans="1:5" ht="15" customHeight="1">
      <c r="A83" s="28" t="s">
        <v>33</v>
      </c>
      <c r="B83" s="37">
        <v>1116</v>
      </c>
      <c r="C83" s="37">
        <v>1116</v>
      </c>
      <c r="D83" s="37">
        <v>1116</v>
      </c>
      <c r="E83" s="38">
        <f>ROUND(SUM(E80:E81)*0.062,0)</f>
        <v>1117</v>
      </c>
    </row>
    <row r="84" spans="1:5" ht="15" customHeight="1">
      <c r="A84" s="28" t="s">
        <v>34</v>
      </c>
      <c r="B84" s="33">
        <v>0</v>
      </c>
      <c r="C84" s="33">
        <v>8047</v>
      </c>
      <c r="D84" s="33">
        <v>8047</v>
      </c>
      <c r="E84" s="33">
        <v>8519</v>
      </c>
    </row>
    <row r="85" spans="1:5" ht="15" customHeight="1">
      <c r="A85" s="28" t="s">
        <v>35</v>
      </c>
      <c r="B85" s="37">
        <v>540</v>
      </c>
      <c r="C85" s="37">
        <v>540</v>
      </c>
      <c r="D85" s="37">
        <v>540</v>
      </c>
      <c r="E85" s="38">
        <f>ROUND((SUM(E80:E81))*0.03,0)</f>
        <v>540</v>
      </c>
    </row>
    <row r="86" spans="1:5" ht="15" customHeight="1">
      <c r="A86" s="28" t="s">
        <v>244</v>
      </c>
      <c r="B86" s="37">
        <v>54</v>
      </c>
      <c r="C86" s="37">
        <v>20</v>
      </c>
      <c r="D86" s="37">
        <v>20</v>
      </c>
      <c r="E86" s="38">
        <f>ROUND(SUM(E80:E81)*0.0011,0)</f>
        <v>20</v>
      </c>
    </row>
    <row r="87" spans="1:5" ht="15" customHeight="1">
      <c r="A87" s="28" t="s">
        <v>81</v>
      </c>
      <c r="B87" s="37"/>
      <c r="C87" s="37">
        <v>200</v>
      </c>
      <c r="D87" s="37">
        <v>200</v>
      </c>
      <c r="E87" s="33">
        <v>300</v>
      </c>
    </row>
    <row r="88" spans="1:5" ht="15" customHeight="1">
      <c r="A88" s="28" t="s">
        <v>79</v>
      </c>
      <c r="B88" s="37">
        <v>0</v>
      </c>
      <c r="C88" s="37">
        <v>0</v>
      </c>
      <c r="D88" s="37">
        <v>0</v>
      </c>
      <c r="E88" s="33">
        <v>200</v>
      </c>
    </row>
    <row r="89" spans="1:5" ht="15" customHeight="1">
      <c r="A89" s="28" t="s">
        <v>271</v>
      </c>
      <c r="B89" s="37"/>
      <c r="C89" s="37">
        <v>4000</v>
      </c>
      <c r="D89" s="37">
        <v>4000</v>
      </c>
      <c r="E89" s="33">
        <v>3900</v>
      </c>
    </row>
    <row r="90" spans="1:5" ht="15" customHeight="1">
      <c r="A90" s="28" t="s">
        <v>51</v>
      </c>
      <c r="B90" s="37">
        <v>29</v>
      </c>
      <c r="C90" s="37">
        <v>0</v>
      </c>
      <c r="D90" s="37">
        <v>0</v>
      </c>
      <c r="E90" s="37">
        <v>0</v>
      </c>
    </row>
    <row r="91" spans="1:5" ht="15" customHeight="1">
      <c r="A91" s="39"/>
      <c r="B91" s="32"/>
      <c r="C91" s="32"/>
      <c r="D91" s="32"/>
      <c r="E91" s="32"/>
    </row>
    <row r="92" spans="1:5" ht="15" customHeight="1">
      <c r="A92" s="39" t="s">
        <v>296</v>
      </c>
      <c r="B92" s="32">
        <f>SUM(B80:B91)</f>
        <v>20000</v>
      </c>
      <c r="C92" s="32">
        <v>32184</v>
      </c>
      <c r="D92" s="32">
        <f>SUM(D80:D91)</f>
        <v>32184</v>
      </c>
      <c r="E92" s="32">
        <f>SUM(E80:E91)</f>
        <v>32866</v>
      </c>
    </row>
    <row r="93" spans="1:5" ht="15" customHeight="1">
      <c r="A93" s="39"/>
      <c r="B93" s="32"/>
      <c r="C93" s="32"/>
      <c r="D93" s="32"/>
      <c r="E93" s="32"/>
    </row>
    <row r="94" spans="1:5" ht="15" customHeight="1">
      <c r="A94" s="26" t="s">
        <v>145</v>
      </c>
      <c r="B94" s="40">
        <f>+B55+B76+B92</f>
        <v>197262</v>
      </c>
      <c r="C94" s="40">
        <v>234847</v>
      </c>
      <c r="D94" s="40">
        <f>+D55+D76+D92</f>
        <v>238971</v>
      </c>
      <c r="E94" s="40">
        <f>+E55+E76+E92</f>
        <v>231569</v>
      </c>
    </row>
    <row r="95" ht="15" customHeight="1">
      <c r="A95" s="33"/>
    </row>
    <row r="96" ht="15" customHeight="1">
      <c r="A96" s="35" t="s">
        <v>146</v>
      </c>
    </row>
    <row r="97" ht="15" customHeight="1">
      <c r="A97" s="33"/>
    </row>
    <row r="98" ht="15" customHeight="1">
      <c r="A98" s="35" t="s">
        <v>147</v>
      </c>
    </row>
    <row r="99" ht="15" customHeight="1">
      <c r="A99" s="33"/>
    </row>
    <row r="100" spans="1:5" ht="15" customHeight="1">
      <c r="A100" s="28" t="s">
        <v>192</v>
      </c>
      <c r="B100" s="25">
        <v>28388</v>
      </c>
      <c r="C100" s="25">
        <v>29240</v>
      </c>
      <c r="D100" s="25">
        <v>29240</v>
      </c>
      <c r="E100" s="12">
        <f>ROUND(C100*Taxes!$C$21+C100,0)</f>
        <v>30117</v>
      </c>
    </row>
    <row r="101" spans="1:5" ht="15" customHeight="1">
      <c r="A101" s="28" t="s">
        <v>288</v>
      </c>
      <c r="B101" s="25">
        <v>2400</v>
      </c>
      <c r="C101" s="25">
        <v>2400</v>
      </c>
      <c r="D101" s="25">
        <v>2400</v>
      </c>
      <c r="E101" s="12">
        <v>0</v>
      </c>
    </row>
    <row r="102" spans="1:6" ht="15" customHeight="1">
      <c r="A102" s="28" t="s">
        <v>193</v>
      </c>
      <c r="B102" s="25">
        <v>21493</v>
      </c>
      <c r="C102" s="25">
        <v>22138</v>
      </c>
      <c r="D102" s="25">
        <v>22138</v>
      </c>
      <c r="E102" s="12">
        <f>ROUND(C102*Taxes!$C$21+C102,0)</f>
        <v>22802</v>
      </c>
      <c r="F102" s="25"/>
    </row>
    <row r="103" spans="1:5" ht="15" customHeight="1">
      <c r="A103" s="28" t="s">
        <v>95</v>
      </c>
      <c r="B103" s="25">
        <v>4600</v>
      </c>
      <c r="C103" s="25">
        <v>4600</v>
      </c>
      <c r="D103" s="25">
        <v>4600</v>
      </c>
      <c r="E103" s="25">
        <v>4630</v>
      </c>
    </row>
    <row r="104" spans="1:5" ht="15" customHeight="1">
      <c r="A104" s="28" t="s">
        <v>59</v>
      </c>
      <c r="B104" s="25">
        <v>72</v>
      </c>
      <c r="C104" s="25">
        <v>0</v>
      </c>
      <c r="D104" s="25">
        <v>0</v>
      </c>
      <c r="E104" s="25">
        <v>81</v>
      </c>
    </row>
    <row r="105" spans="1:5" ht="15" customHeight="1">
      <c r="A105" s="28" t="s">
        <v>32</v>
      </c>
      <c r="B105" s="37">
        <v>826</v>
      </c>
      <c r="C105" s="37">
        <v>846</v>
      </c>
      <c r="D105" s="37">
        <v>846</v>
      </c>
      <c r="E105" s="38">
        <f>ROUND(SUM(E100:E104)*0.0145,0)</f>
        <v>836</v>
      </c>
    </row>
    <row r="106" spans="1:5" ht="15" customHeight="1">
      <c r="A106" s="28" t="s">
        <v>33</v>
      </c>
      <c r="B106" s="37">
        <v>3531</v>
      </c>
      <c r="C106" s="37">
        <v>3619</v>
      </c>
      <c r="D106" s="37">
        <v>3619</v>
      </c>
      <c r="E106" s="38">
        <f>ROUND(SUM(E100:E104)*0.062,0)</f>
        <v>3573</v>
      </c>
    </row>
    <row r="107" spans="1:5" ht="15" customHeight="1">
      <c r="A107" s="28" t="s">
        <v>34</v>
      </c>
      <c r="B107" s="33">
        <v>7407</v>
      </c>
      <c r="C107" s="33">
        <v>8047</v>
      </c>
      <c r="D107" s="33">
        <v>8047</v>
      </c>
      <c r="E107" s="33">
        <v>10919</v>
      </c>
    </row>
    <row r="108" spans="1:5" ht="15" customHeight="1">
      <c r="A108" s="28" t="s">
        <v>35</v>
      </c>
      <c r="B108" s="37">
        <v>1571</v>
      </c>
      <c r="C108" s="37">
        <v>1613</v>
      </c>
      <c r="D108" s="37">
        <v>1613</v>
      </c>
      <c r="E108" s="38">
        <f>ROUND((SUM(E100:E104)-E103)*0.03,0)</f>
        <v>1590</v>
      </c>
    </row>
    <row r="109" spans="1:5" ht="15" customHeight="1">
      <c r="A109" s="28" t="s">
        <v>244</v>
      </c>
      <c r="B109" s="37">
        <v>78</v>
      </c>
      <c r="C109" s="37">
        <v>29</v>
      </c>
      <c r="D109" s="37">
        <v>29</v>
      </c>
      <c r="E109" s="38">
        <f>ROUND(SUM(E102:E104)*0.0011,0)</f>
        <v>30</v>
      </c>
    </row>
    <row r="110" spans="1:5" ht="15" customHeight="1">
      <c r="A110" s="28" t="s">
        <v>79</v>
      </c>
      <c r="B110" s="25">
        <v>2732</v>
      </c>
      <c r="C110" s="25">
        <v>3732</v>
      </c>
      <c r="D110" s="25">
        <v>3732</v>
      </c>
      <c r="E110" s="25">
        <v>3732</v>
      </c>
    </row>
    <row r="111" spans="1:5" ht="15" customHeight="1">
      <c r="A111" s="28" t="s">
        <v>80</v>
      </c>
      <c r="B111" s="25">
        <v>800</v>
      </c>
      <c r="C111" s="25">
        <v>400</v>
      </c>
      <c r="D111" s="25">
        <v>400</v>
      </c>
      <c r="E111" s="25">
        <v>400</v>
      </c>
    </row>
    <row r="112" spans="1:5" ht="15" customHeight="1">
      <c r="A112" s="28" t="s">
        <v>81</v>
      </c>
      <c r="B112" s="25">
        <v>250</v>
      </c>
      <c r="C112" s="25">
        <v>250</v>
      </c>
      <c r="D112" s="25">
        <v>250</v>
      </c>
      <c r="E112" s="25">
        <v>250</v>
      </c>
    </row>
    <row r="113" spans="1:5" ht="15" customHeight="1">
      <c r="A113" s="28" t="s">
        <v>76</v>
      </c>
      <c r="B113" s="25">
        <v>1700</v>
      </c>
      <c r="C113" s="25">
        <v>1700</v>
      </c>
      <c r="D113" s="25">
        <v>1700</v>
      </c>
      <c r="E113" s="25">
        <v>1700</v>
      </c>
    </row>
    <row r="114" spans="1:5" ht="15" customHeight="1">
      <c r="A114" s="28" t="s">
        <v>82</v>
      </c>
      <c r="B114" s="25">
        <v>2880</v>
      </c>
      <c r="C114" s="25">
        <v>4500</v>
      </c>
      <c r="D114" s="25">
        <v>4500</v>
      </c>
      <c r="E114" s="25">
        <v>4500</v>
      </c>
    </row>
    <row r="115" spans="1:5" ht="15" customHeight="1">
      <c r="A115" s="28" t="s">
        <v>265</v>
      </c>
      <c r="B115" s="25">
        <v>500</v>
      </c>
      <c r="C115" s="25">
        <v>0</v>
      </c>
      <c r="D115" s="25">
        <v>0</v>
      </c>
      <c r="E115" s="25">
        <v>0</v>
      </c>
    </row>
    <row r="116" spans="1:5" ht="15" customHeight="1">
      <c r="A116" s="28" t="s">
        <v>19</v>
      </c>
      <c r="B116" s="25">
        <v>1000</v>
      </c>
      <c r="C116" s="25">
        <v>1000</v>
      </c>
      <c r="D116" s="25">
        <v>1000</v>
      </c>
      <c r="E116" s="25">
        <v>1000</v>
      </c>
    </row>
    <row r="117" ht="15" customHeight="1">
      <c r="A117" s="33"/>
    </row>
    <row r="118" spans="1:5" ht="15" customHeight="1">
      <c r="A118" s="39" t="s">
        <v>148</v>
      </c>
      <c r="B118" s="32">
        <f>SUM(B99:B117)</f>
        <v>80228</v>
      </c>
      <c r="C118" s="32">
        <v>84114</v>
      </c>
      <c r="D118" s="32">
        <f>SUM(D99:D117)</f>
        <v>84114</v>
      </c>
      <c r="E118" s="32">
        <f>SUM(E99:E117)</f>
        <v>86160</v>
      </c>
    </row>
    <row r="119" ht="15" customHeight="1">
      <c r="A119" s="33"/>
    </row>
    <row r="120" ht="15" customHeight="1">
      <c r="A120" s="35" t="s">
        <v>149</v>
      </c>
    </row>
    <row r="121" ht="15" customHeight="1">
      <c r="A121" s="33"/>
    </row>
    <row r="122" spans="1:5" ht="15" customHeight="1">
      <c r="A122" s="28" t="s">
        <v>192</v>
      </c>
      <c r="B122" s="25">
        <v>18539</v>
      </c>
      <c r="C122" s="25">
        <v>19095</v>
      </c>
      <c r="D122" s="25">
        <v>19095</v>
      </c>
      <c r="E122" s="12">
        <f>ROUND(C122*Taxes!$C$21+C122,0)</f>
        <v>19668</v>
      </c>
    </row>
    <row r="123" spans="1:5" ht="15" customHeight="1">
      <c r="A123" s="28" t="s">
        <v>238</v>
      </c>
      <c r="B123" s="25">
        <v>452</v>
      </c>
      <c r="C123" s="25">
        <v>570</v>
      </c>
      <c r="D123" s="25">
        <v>570</v>
      </c>
      <c r="E123" s="25">
        <v>690</v>
      </c>
    </row>
    <row r="124" spans="1:5" ht="15" customHeight="1">
      <c r="A124" s="28" t="s">
        <v>32</v>
      </c>
      <c r="B124" s="37">
        <v>275</v>
      </c>
      <c r="C124" s="37">
        <v>285</v>
      </c>
      <c r="D124" s="37">
        <v>285</v>
      </c>
      <c r="E124" s="38">
        <f>ROUND(SUM(E122:E123)*0.0145,0)</f>
        <v>295</v>
      </c>
    </row>
    <row r="125" spans="1:5" ht="15" customHeight="1">
      <c r="A125" s="28" t="s">
        <v>33</v>
      </c>
      <c r="B125" s="37">
        <v>1177</v>
      </c>
      <c r="C125" s="37">
        <v>1219</v>
      </c>
      <c r="D125" s="37">
        <v>1219</v>
      </c>
      <c r="E125" s="38">
        <f>ROUND(SUM(E122:E123)*0.062,0)</f>
        <v>1262</v>
      </c>
    </row>
    <row r="126" spans="1:5" ht="15" customHeight="1">
      <c r="A126" s="28" t="s">
        <v>34</v>
      </c>
      <c r="B126" s="33">
        <v>7407</v>
      </c>
      <c r="C126" s="33">
        <v>8047</v>
      </c>
      <c r="D126" s="33">
        <v>8047</v>
      </c>
      <c r="E126" s="33">
        <v>8519</v>
      </c>
    </row>
    <row r="127" spans="1:5" ht="15" customHeight="1">
      <c r="A127" s="28" t="s">
        <v>35</v>
      </c>
      <c r="B127" s="37">
        <v>570</v>
      </c>
      <c r="C127" s="37">
        <v>22</v>
      </c>
      <c r="D127" s="37">
        <v>635</v>
      </c>
      <c r="E127" s="38">
        <f>ROUND(SUM(E122:E123)*0.03,0)</f>
        <v>611</v>
      </c>
    </row>
    <row r="128" spans="1:5" ht="15" customHeight="1">
      <c r="A128" s="28" t="s">
        <v>79</v>
      </c>
      <c r="B128" s="25">
        <v>700</v>
      </c>
      <c r="C128" s="25">
        <v>700</v>
      </c>
      <c r="D128" s="25">
        <v>700</v>
      </c>
      <c r="E128" s="25">
        <v>700</v>
      </c>
    </row>
    <row r="129" spans="1:5" ht="15" customHeight="1">
      <c r="A129" s="28" t="s">
        <v>80</v>
      </c>
      <c r="B129" s="25">
        <v>47</v>
      </c>
      <c r="C129" s="25">
        <v>150</v>
      </c>
      <c r="D129" s="25">
        <v>150</v>
      </c>
      <c r="E129" s="25">
        <v>250</v>
      </c>
    </row>
    <row r="130" spans="1:5" ht="15" customHeight="1">
      <c r="A130" s="28" t="s">
        <v>76</v>
      </c>
      <c r="B130" s="25">
        <v>1200</v>
      </c>
      <c r="C130" s="25">
        <v>1200</v>
      </c>
      <c r="D130" s="25">
        <v>1200</v>
      </c>
      <c r="E130" s="25">
        <v>1100</v>
      </c>
    </row>
    <row r="131" spans="1:5" ht="15" customHeight="1">
      <c r="A131" s="28" t="s">
        <v>82</v>
      </c>
      <c r="B131" s="25">
        <v>1000</v>
      </c>
      <c r="C131" s="25">
        <v>1000</v>
      </c>
      <c r="D131" s="25">
        <v>1000</v>
      </c>
      <c r="E131" s="25">
        <v>1000</v>
      </c>
    </row>
    <row r="132" spans="1:5" ht="15" customHeight="1">
      <c r="A132" s="28" t="s">
        <v>19</v>
      </c>
      <c r="B132" s="25">
        <v>800</v>
      </c>
      <c r="C132" s="25">
        <v>800</v>
      </c>
      <c r="D132" s="25">
        <v>800</v>
      </c>
      <c r="E132" s="25">
        <v>800</v>
      </c>
    </row>
    <row r="133" ht="15" customHeight="1">
      <c r="A133" s="33"/>
    </row>
    <row r="134" spans="1:5" ht="15" customHeight="1">
      <c r="A134" s="39" t="s">
        <v>150</v>
      </c>
      <c r="B134" s="32">
        <f>SUM(B121:B133)</f>
        <v>32167</v>
      </c>
      <c r="C134" s="32">
        <v>33088</v>
      </c>
      <c r="D134" s="32">
        <f>SUM(D121:D133)</f>
        <v>33701</v>
      </c>
      <c r="E134" s="32">
        <f>SUM(E121:E133)</f>
        <v>34895</v>
      </c>
    </row>
    <row r="135" ht="15" customHeight="1">
      <c r="A135" s="33"/>
    </row>
    <row r="136" ht="15" customHeight="1">
      <c r="A136" s="35" t="s">
        <v>94</v>
      </c>
    </row>
    <row r="137" ht="15" customHeight="1">
      <c r="A137" s="33"/>
    </row>
    <row r="138" spans="1:6" ht="15" customHeight="1">
      <c r="A138" s="28" t="s">
        <v>192</v>
      </c>
      <c r="B138" s="25">
        <v>28388</v>
      </c>
      <c r="C138" s="25">
        <v>29240</v>
      </c>
      <c r="D138" s="25">
        <v>29240</v>
      </c>
      <c r="E138" s="12">
        <f>ROUND(C138*Taxes!$C$21+C138,0)</f>
        <v>30117</v>
      </c>
      <c r="F138" s="33"/>
    </row>
    <row r="139" spans="1:6" ht="15" customHeight="1">
      <c r="A139" s="28" t="s">
        <v>193</v>
      </c>
      <c r="B139" s="25">
        <v>21493</v>
      </c>
      <c r="C139" s="25">
        <v>22138</v>
      </c>
      <c r="D139" s="25">
        <v>22138</v>
      </c>
      <c r="E139" s="12">
        <f>ROUND(C139*Taxes!$C$21+C139,0)</f>
        <v>22802</v>
      </c>
      <c r="F139" s="33"/>
    </row>
    <row r="140" spans="1:6" ht="15" customHeight="1">
      <c r="A140" s="28" t="s">
        <v>95</v>
      </c>
      <c r="B140" s="25">
        <v>4800</v>
      </c>
      <c r="C140" s="25">
        <v>4800</v>
      </c>
      <c r="D140" s="25">
        <v>4800</v>
      </c>
      <c r="E140" s="25">
        <v>4800</v>
      </c>
      <c r="F140" s="33"/>
    </row>
    <row r="141" spans="1:6" ht="15" customHeight="1">
      <c r="A141" s="28" t="s">
        <v>59</v>
      </c>
      <c r="B141" s="25">
        <v>2025</v>
      </c>
      <c r="C141" s="25">
        <v>2145</v>
      </c>
      <c r="D141" s="25">
        <v>2145</v>
      </c>
      <c r="E141" s="25">
        <v>2265</v>
      </c>
      <c r="F141" s="33"/>
    </row>
    <row r="142" spans="1:6" ht="15" customHeight="1">
      <c r="A142" s="28" t="s">
        <v>32</v>
      </c>
      <c r="B142" s="37">
        <v>822</v>
      </c>
      <c r="C142" s="37">
        <v>846</v>
      </c>
      <c r="D142" s="37">
        <v>846</v>
      </c>
      <c r="E142" s="38">
        <f>ROUND(SUM(E138:E141)*0.0145,0)</f>
        <v>870</v>
      </c>
      <c r="F142" s="33"/>
    </row>
    <row r="143" spans="1:6" ht="15" customHeight="1">
      <c r="A143" s="28" t="s">
        <v>33</v>
      </c>
      <c r="B143" s="37">
        <v>3516</v>
      </c>
      <c r="C143" s="37">
        <v>3616</v>
      </c>
      <c r="D143" s="37">
        <v>3616</v>
      </c>
      <c r="E143" s="38">
        <f>ROUND(SUM(E138:E141)*0.062,0)</f>
        <v>3719</v>
      </c>
      <c r="F143" s="33"/>
    </row>
    <row r="144" spans="1:6" ht="15" customHeight="1">
      <c r="A144" s="28" t="s">
        <v>34</v>
      </c>
      <c r="B144" s="33">
        <v>14815</v>
      </c>
      <c r="C144" s="33">
        <v>16093</v>
      </c>
      <c r="D144" s="33">
        <v>16093</v>
      </c>
      <c r="E144" s="33">
        <v>17038</v>
      </c>
      <c r="F144" s="33"/>
    </row>
    <row r="145" spans="1:6" ht="15" customHeight="1">
      <c r="A145" s="28" t="s">
        <v>35</v>
      </c>
      <c r="B145" s="37">
        <v>1557</v>
      </c>
      <c r="C145" s="37">
        <v>1606</v>
      </c>
      <c r="D145" s="37">
        <v>1606</v>
      </c>
      <c r="E145" s="38">
        <f>ROUND((SUM(E138:E141)-E140)*0.03,0)</f>
        <v>1656</v>
      </c>
      <c r="F145" s="33"/>
    </row>
    <row r="146" spans="1:6" ht="15" customHeight="1">
      <c r="A146" s="28" t="s">
        <v>246</v>
      </c>
      <c r="B146" s="37">
        <v>85</v>
      </c>
      <c r="C146" s="37">
        <v>32</v>
      </c>
      <c r="D146" s="37">
        <v>32</v>
      </c>
      <c r="E146" s="38">
        <f>ROUND(SUM(E139:E141)*0.0011,0)</f>
        <v>33</v>
      </c>
      <c r="F146" s="33"/>
    </row>
    <row r="147" spans="1:6" ht="15" customHeight="1">
      <c r="A147" s="28" t="s">
        <v>266</v>
      </c>
      <c r="B147" s="25">
        <v>1500</v>
      </c>
      <c r="C147" s="25">
        <v>1500</v>
      </c>
      <c r="D147" s="25">
        <v>1500</v>
      </c>
      <c r="E147" s="25">
        <v>1500</v>
      </c>
      <c r="F147" s="33"/>
    </row>
    <row r="148" spans="1:6" ht="15" customHeight="1">
      <c r="A148" s="28" t="s">
        <v>80</v>
      </c>
      <c r="B148" s="25">
        <v>1000</v>
      </c>
      <c r="C148" s="25">
        <v>1000</v>
      </c>
      <c r="D148" s="25">
        <v>1000</v>
      </c>
      <c r="E148" s="25">
        <v>1000</v>
      </c>
      <c r="F148" s="33"/>
    </row>
    <row r="149" spans="1:6" ht="15" customHeight="1">
      <c r="A149" s="28" t="s">
        <v>79</v>
      </c>
      <c r="B149" s="25">
        <v>2600</v>
      </c>
      <c r="C149" s="25">
        <v>2800</v>
      </c>
      <c r="D149" s="25">
        <v>2800</v>
      </c>
      <c r="E149" s="25">
        <v>2800</v>
      </c>
      <c r="F149" s="33"/>
    </row>
    <row r="150" spans="1:6" ht="15" customHeight="1">
      <c r="A150" s="28" t="s">
        <v>81</v>
      </c>
      <c r="B150" s="25">
        <v>500</v>
      </c>
      <c r="C150" s="25">
        <v>500</v>
      </c>
      <c r="D150" s="25">
        <v>500</v>
      </c>
      <c r="E150" s="25">
        <v>500</v>
      </c>
      <c r="F150" s="33"/>
    </row>
    <row r="151" spans="1:6" ht="15" customHeight="1">
      <c r="A151" s="28" t="s">
        <v>76</v>
      </c>
      <c r="B151" s="25">
        <v>1100</v>
      </c>
      <c r="C151" s="25">
        <v>1100</v>
      </c>
      <c r="D151" s="25">
        <v>1100</v>
      </c>
      <c r="E151" s="25">
        <v>1100</v>
      </c>
      <c r="F151" s="33"/>
    </row>
    <row r="152" spans="1:6" ht="15" customHeight="1">
      <c r="A152" s="28" t="s">
        <v>82</v>
      </c>
      <c r="B152" s="25">
        <v>2100</v>
      </c>
      <c r="C152" s="25">
        <v>2200</v>
      </c>
      <c r="D152" s="25">
        <v>2200</v>
      </c>
      <c r="E152" s="25">
        <v>2200</v>
      </c>
      <c r="F152" s="33"/>
    </row>
    <row r="153" spans="1:6" ht="15" customHeight="1">
      <c r="A153" s="28" t="s">
        <v>274</v>
      </c>
      <c r="B153" s="25">
        <v>7128</v>
      </c>
      <c r="C153" s="25">
        <v>7128</v>
      </c>
      <c r="D153" s="25">
        <v>7128</v>
      </c>
      <c r="E153" s="25">
        <v>7128</v>
      </c>
      <c r="F153" s="33"/>
    </row>
    <row r="154" spans="1:6" ht="15" customHeight="1">
      <c r="A154" s="28" t="s">
        <v>19</v>
      </c>
      <c r="B154" s="25">
        <v>4000</v>
      </c>
      <c r="C154" s="25">
        <v>4000</v>
      </c>
      <c r="D154" s="25">
        <v>4000</v>
      </c>
      <c r="E154" s="25">
        <v>4000</v>
      </c>
      <c r="F154" s="33"/>
    </row>
    <row r="155" ht="15" customHeight="1">
      <c r="A155" s="33"/>
    </row>
    <row r="156" spans="1:5" ht="15" customHeight="1">
      <c r="A156" s="39" t="s">
        <v>151</v>
      </c>
      <c r="B156" s="32">
        <f>SUM(B137:B155)</f>
        <v>97429</v>
      </c>
      <c r="C156" s="32">
        <v>100744</v>
      </c>
      <c r="D156" s="32">
        <f>SUM(D137:D155)</f>
        <v>100744</v>
      </c>
      <c r="E156" s="32">
        <f>SUM(E137:E155)</f>
        <v>103528</v>
      </c>
    </row>
    <row r="157" ht="15" customHeight="1">
      <c r="A157" s="33"/>
    </row>
    <row r="158" ht="15" customHeight="1">
      <c r="A158" s="35" t="s">
        <v>97</v>
      </c>
    </row>
    <row r="159" ht="15" customHeight="1">
      <c r="A159" s="33"/>
    </row>
    <row r="160" spans="1:5" ht="15" customHeight="1">
      <c r="A160" s="28" t="s">
        <v>192</v>
      </c>
      <c r="B160" s="25">
        <v>28388</v>
      </c>
      <c r="C160" s="25">
        <v>29240</v>
      </c>
      <c r="D160" s="25">
        <v>29240</v>
      </c>
      <c r="E160" s="12">
        <f>ROUND(C160*Taxes!$C$21+C160,0)</f>
        <v>30117</v>
      </c>
    </row>
    <row r="161" spans="1:5" ht="15" customHeight="1">
      <c r="A161" s="28" t="s">
        <v>247</v>
      </c>
      <c r="B161" s="25">
        <v>20833</v>
      </c>
      <c r="C161" s="25">
        <v>20833</v>
      </c>
      <c r="D161" s="25">
        <v>20833</v>
      </c>
      <c r="E161" s="25">
        <v>23333</v>
      </c>
    </row>
    <row r="162" spans="1:5" ht="15" customHeight="1">
      <c r="A162" s="28" t="s">
        <v>193</v>
      </c>
      <c r="B162" s="25">
        <v>21493</v>
      </c>
      <c r="C162" s="25">
        <v>22138</v>
      </c>
      <c r="D162" s="25">
        <v>22138</v>
      </c>
      <c r="E162" s="12">
        <f>ROUND(C162*Taxes!$C$21+C162,0)</f>
        <v>22802</v>
      </c>
    </row>
    <row r="163" spans="1:5" ht="15" customHeight="1">
      <c r="A163" s="28" t="s">
        <v>95</v>
      </c>
      <c r="B163" s="25">
        <v>2000</v>
      </c>
      <c r="C163" s="25">
        <v>2000</v>
      </c>
      <c r="D163" s="25">
        <v>2000</v>
      </c>
      <c r="E163" s="25">
        <v>2000</v>
      </c>
    </row>
    <row r="164" spans="1:5" ht="15" customHeight="1">
      <c r="A164" s="28" t="s">
        <v>59</v>
      </c>
      <c r="B164" s="25">
        <v>1620</v>
      </c>
      <c r="C164" s="25">
        <v>1656</v>
      </c>
      <c r="D164" s="25">
        <v>1656</v>
      </c>
      <c r="E164" s="25">
        <v>1692</v>
      </c>
    </row>
    <row r="165" spans="1:5" ht="15" customHeight="1">
      <c r="A165" s="28" t="s">
        <v>32</v>
      </c>
      <c r="B165" s="37">
        <v>1078</v>
      </c>
      <c r="C165" s="37">
        <v>1100</v>
      </c>
      <c r="D165" s="37">
        <v>1100</v>
      </c>
      <c r="E165" s="38">
        <f>ROUND(SUM(E160:E164)*0.0145,0)</f>
        <v>1159</v>
      </c>
    </row>
    <row r="166" spans="1:5" ht="15" customHeight="1">
      <c r="A166" s="28" t="s">
        <v>33</v>
      </c>
      <c r="B166" s="37">
        <v>4609</v>
      </c>
      <c r="C166" s="37">
        <v>4704</v>
      </c>
      <c r="D166" s="37">
        <v>4704</v>
      </c>
      <c r="E166" s="38">
        <f>ROUND(SUM(E160:E164)*0.062,0)</f>
        <v>4957</v>
      </c>
    </row>
    <row r="167" spans="1:5" ht="15" customHeight="1">
      <c r="A167" s="28" t="s">
        <v>34</v>
      </c>
      <c r="B167" s="33">
        <v>14815</v>
      </c>
      <c r="C167" s="33">
        <v>16093</v>
      </c>
      <c r="D167" s="33">
        <v>16093</v>
      </c>
      <c r="E167" s="33">
        <v>17038</v>
      </c>
    </row>
    <row r="168" spans="1:5" ht="15" customHeight="1">
      <c r="A168" s="28" t="s">
        <v>35</v>
      </c>
      <c r="B168" s="37">
        <v>2170</v>
      </c>
      <c r="C168" s="37">
        <v>2216</v>
      </c>
      <c r="D168" s="37">
        <v>2216</v>
      </c>
      <c r="E168" s="38">
        <f>ROUND((SUM(E160:E164)-E163)*0.03,0)</f>
        <v>2338</v>
      </c>
    </row>
    <row r="169" spans="1:5" ht="15" customHeight="1">
      <c r="A169" s="28" t="s">
        <v>246</v>
      </c>
      <c r="B169" s="37">
        <v>75</v>
      </c>
      <c r="C169" s="37">
        <v>28</v>
      </c>
      <c r="D169" s="37">
        <v>28</v>
      </c>
      <c r="E169" s="38">
        <f>ROUND(SUM(E162:E164)*0.0011,0)</f>
        <v>29</v>
      </c>
    </row>
    <row r="170" spans="1:5" ht="15" customHeight="1">
      <c r="A170" s="28" t="s">
        <v>194</v>
      </c>
      <c r="B170" s="25">
        <v>1500</v>
      </c>
      <c r="C170" s="25">
        <v>1500</v>
      </c>
      <c r="D170" s="25">
        <v>1500</v>
      </c>
      <c r="E170" s="25">
        <v>1500</v>
      </c>
    </row>
    <row r="171" spans="1:5" ht="15" customHeight="1">
      <c r="A171" s="28" t="s">
        <v>80</v>
      </c>
      <c r="B171" s="25">
        <v>500</v>
      </c>
      <c r="C171" s="25">
        <v>500</v>
      </c>
      <c r="D171" s="25">
        <v>500</v>
      </c>
      <c r="E171" s="25">
        <v>400</v>
      </c>
    </row>
    <row r="172" spans="1:5" ht="15" customHeight="1">
      <c r="A172" s="28" t="s">
        <v>81</v>
      </c>
      <c r="B172" s="25">
        <v>500</v>
      </c>
      <c r="C172" s="25">
        <v>500</v>
      </c>
      <c r="D172" s="25">
        <v>500</v>
      </c>
      <c r="E172" s="25">
        <v>500</v>
      </c>
    </row>
    <row r="173" spans="1:5" ht="15" customHeight="1">
      <c r="A173" s="28" t="s">
        <v>76</v>
      </c>
      <c r="B173" s="25">
        <v>1500</v>
      </c>
      <c r="C173" s="25">
        <v>1500</v>
      </c>
      <c r="D173" s="25">
        <v>1500</v>
      </c>
      <c r="E173" s="25">
        <v>2040</v>
      </c>
    </row>
    <row r="174" spans="1:5" ht="15" customHeight="1">
      <c r="A174" s="28" t="s">
        <v>250</v>
      </c>
      <c r="B174" s="25">
        <v>1000</v>
      </c>
      <c r="C174" s="25">
        <v>1250</v>
      </c>
      <c r="D174" s="25">
        <v>1250</v>
      </c>
      <c r="E174" s="25">
        <v>2000</v>
      </c>
    </row>
    <row r="175" spans="1:5" ht="15" customHeight="1">
      <c r="A175" s="28" t="s">
        <v>267</v>
      </c>
      <c r="B175" s="25">
        <v>500</v>
      </c>
      <c r="C175" s="25">
        <v>750</v>
      </c>
      <c r="D175" s="25">
        <v>750</v>
      </c>
      <c r="E175" s="25">
        <v>0</v>
      </c>
    </row>
    <row r="176" spans="1:5" ht="15" customHeight="1">
      <c r="A176" s="28" t="s">
        <v>19</v>
      </c>
      <c r="B176" s="25">
        <v>3000</v>
      </c>
      <c r="C176" s="25">
        <v>3000</v>
      </c>
      <c r="D176" s="25">
        <v>3000</v>
      </c>
      <c r="E176" s="25">
        <v>2500</v>
      </c>
    </row>
    <row r="177" ht="15" customHeight="1">
      <c r="A177" s="33"/>
    </row>
    <row r="178" spans="1:5" ht="15" customHeight="1">
      <c r="A178" s="39" t="s">
        <v>152</v>
      </c>
      <c r="B178" s="32">
        <f>SUM(B159:B177)</f>
        <v>105581</v>
      </c>
      <c r="C178" s="32">
        <v>109008</v>
      </c>
      <c r="D178" s="32">
        <f>SUM(D159:D177)</f>
        <v>109008</v>
      </c>
      <c r="E178" s="32">
        <f>SUM(E159:E177)</f>
        <v>114405</v>
      </c>
    </row>
    <row r="179" ht="15" customHeight="1">
      <c r="A179" s="33"/>
    </row>
    <row r="180" ht="15" customHeight="1">
      <c r="A180" s="35" t="s">
        <v>90</v>
      </c>
    </row>
    <row r="181" ht="15" customHeight="1">
      <c r="A181" s="35"/>
    </row>
    <row r="182" spans="1:5" ht="15" customHeight="1">
      <c r="A182" s="28" t="s">
        <v>239</v>
      </c>
      <c r="B182" s="25">
        <v>47593</v>
      </c>
      <c r="C182" s="25">
        <v>47593</v>
      </c>
      <c r="D182" s="25">
        <v>47593</v>
      </c>
      <c r="E182" s="25">
        <v>47593</v>
      </c>
    </row>
    <row r="183" spans="1:5" ht="15" customHeight="1">
      <c r="A183" s="28" t="s">
        <v>91</v>
      </c>
      <c r="B183" s="25">
        <v>64003</v>
      </c>
      <c r="C183" s="25">
        <v>64003</v>
      </c>
      <c r="D183" s="25">
        <v>64003</v>
      </c>
      <c r="E183" s="25">
        <v>72183.23</v>
      </c>
    </row>
    <row r="184" spans="1:5" ht="15" customHeight="1">
      <c r="A184" s="28" t="s">
        <v>92</v>
      </c>
      <c r="B184" s="25">
        <v>5000</v>
      </c>
      <c r="C184" s="25">
        <v>6238</v>
      </c>
      <c r="D184" s="25">
        <v>6238</v>
      </c>
      <c r="E184" s="25">
        <v>6238</v>
      </c>
    </row>
    <row r="185" spans="1:5" ht="15" customHeight="1">
      <c r="A185" s="28" t="s">
        <v>229</v>
      </c>
      <c r="B185" s="25">
        <v>3000</v>
      </c>
      <c r="C185" s="25">
        <v>3000</v>
      </c>
      <c r="D185" s="25">
        <v>3000</v>
      </c>
      <c r="E185" s="25">
        <v>3000</v>
      </c>
    </row>
    <row r="186" spans="1:5" ht="15" customHeight="1">
      <c r="A186" s="28" t="s">
        <v>230</v>
      </c>
      <c r="B186" s="25">
        <v>5000</v>
      </c>
      <c r="C186" s="25">
        <v>5000</v>
      </c>
      <c r="D186" s="25">
        <v>5000</v>
      </c>
      <c r="E186" s="25">
        <v>5000</v>
      </c>
    </row>
    <row r="187" spans="1:5" ht="15" customHeight="1">
      <c r="A187" s="28" t="s">
        <v>93</v>
      </c>
      <c r="B187" s="25">
        <v>5500</v>
      </c>
      <c r="C187" s="25">
        <v>5500</v>
      </c>
      <c r="D187" s="25">
        <v>5500</v>
      </c>
      <c r="E187" s="25">
        <v>5500</v>
      </c>
    </row>
    <row r="188" ht="15" customHeight="1">
      <c r="A188" s="33"/>
    </row>
    <row r="189" spans="1:5" ht="15" customHeight="1">
      <c r="A189" s="39" t="s">
        <v>153</v>
      </c>
      <c r="B189" s="32">
        <f>SUM(B182:B188)</f>
        <v>130096</v>
      </c>
      <c r="C189" s="32">
        <v>131334</v>
      </c>
      <c r="D189" s="32">
        <f>SUM(D182:D188)</f>
        <v>131334</v>
      </c>
      <c r="E189" s="32">
        <f>SUM(E182:E188)</f>
        <v>139514.22999999998</v>
      </c>
    </row>
    <row r="190" ht="15" customHeight="1">
      <c r="A190" s="33"/>
    </row>
    <row r="191" ht="15" customHeight="1">
      <c r="A191" s="35" t="s">
        <v>154</v>
      </c>
    </row>
    <row r="192" ht="15" customHeight="1">
      <c r="A192" s="33"/>
    </row>
    <row r="193" spans="1:5" ht="15" customHeight="1">
      <c r="A193" s="28" t="s">
        <v>303</v>
      </c>
      <c r="B193" s="25">
        <v>300</v>
      </c>
      <c r="C193" s="25">
        <v>300</v>
      </c>
      <c r="D193" s="25">
        <v>300</v>
      </c>
      <c r="E193" s="25">
        <v>300</v>
      </c>
    </row>
    <row r="194" spans="1:5" ht="15" customHeight="1">
      <c r="A194" s="28" t="s">
        <v>72</v>
      </c>
      <c r="B194" s="25">
        <v>1300</v>
      </c>
      <c r="C194" s="25">
        <v>1300</v>
      </c>
      <c r="D194" s="25">
        <v>1300</v>
      </c>
      <c r="E194" s="25">
        <v>1300</v>
      </c>
    </row>
    <row r="195" spans="1:5" ht="15" customHeight="1">
      <c r="A195" s="28" t="s">
        <v>352</v>
      </c>
      <c r="E195" s="25">
        <v>5000</v>
      </c>
    </row>
    <row r="196" ht="15" customHeight="1">
      <c r="A196" s="33"/>
    </row>
    <row r="197" spans="1:5" ht="15" customHeight="1">
      <c r="A197" s="39" t="s">
        <v>155</v>
      </c>
      <c r="B197" s="32">
        <f>SUM(B192:B196)</f>
        <v>1600</v>
      </c>
      <c r="C197" s="32">
        <v>1600</v>
      </c>
      <c r="D197" s="32">
        <f>SUM(D192:D196)</f>
        <v>1600</v>
      </c>
      <c r="E197" s="32">
        <f>SUM(E192:E196)</f>
        <v>6600</v>
      </c>
    </row>
    <row r="198" ht="15" customHeight="1">
      <c r="A198" s="33"/>
    </row>
    <row r="199" spans="1:5" ht="15" customHeight="1">
      <c r="A199" s="26" t="s">
        <v>156</v>
      </c>
      <c r="B199" s="40">
        <f>+B118+B134+B156+B178+B189+B197</f>
        <v>447101</v>
      </c>
      <c r="C199" s="40">
        <v>459888</v>
      </c>
      <c r="D199" s="40">
        <f>+D118+D134+D156+D178+D189+D197</f>
        <v>460501</v>
      </c>
      <c r="E199" s="40">
        <f>+E118+E134+E156+E178+E189+E197</f>
        <v>485102.23</v>
      </c>
    </row>
    <row r="200" ht="15" customHeight="1">
      <c r="A200" s="33"/>
    </row>
    <row r="201" ht="15" customHeight="1">
      <c r="A201" s="35" t="s">
        <v>11</v>
      </c>
    </row>
    <row r="202" ht="15" customHeight="1">
      <c r="A202" s="33"/>
    </row>
    <row r="203" spans="1:7" ht="15" customHeight="1">
      <c r="A203" s="28" t="s">
        <v>195</v>
      </c>
      <c r="B203" s="25">
        <v>20800</v>
      </c>
      <c r="C203" s="25">
        <v>21424</v>
      </c>
      <c r="D203" s="25">
        <v>21424</v>
      </c>
      <c r="E203" s="12">
        <f>ROUND(C203*Taxes!$C$21+C203,0)</f>
        <v>22067</v>
      </c>
      <c r="F203" s="33"/>
      <c r="G203" s="33"/>
    </row>
    <row r="204" spans="1:5" ht="15" customHeight="1">
      <c r="A204" s="28" t="s">
        <v>195</v>
      </c>
      <c r="B204" s="25">
        <v>20800</v>
      </c>
      <c r="C204" s="25">
        <v>21424</v>
      </c>
      <c r="D204" s="25">
        <v>21424</v>
      </c>
      <c r="E204" s="12">
        <f>ROUND(C204*Taxes!$C$21+C204,0)</f>
        <v>22067</v>
      </c>
    </row>
    <row r="205" spans="1:5" ht="15" customHeight="1">
      <c r="A205" s="28" t="s">
        <v>238</v>
      </c>
      <c r="B205" s="25">
        <v>413</v>
      </c>
      <c r="C205" s="25">
        <v>581</v>
      </c>
      <c r="D205" s="25">
        <v>581</v>
      </c>
      <c r="E205" s="25">
        <v>665</v>
      </c>
    </row>
    <row r="206" spans="1:5" ht="15" customHeight="1">
      <c r="A206" s="28" t="s">
        <v>32</v>
      </c>
      <c r="B206" s="37">
        <v>609</v>
      </c>
      <c r="C206" s="37">
        <v>630</v>
      </c>
      <c r="D206" s="37">
        <v>630</v>
      </c>
      <c r="E206" s="38">
        <f>ROUND(SUM(E203:E205)*0.0145,0)</f>
        <v>650</v>
      </c>
    </row>
    <row r="207" spans="1:5" ht="15" customHeight="1">
      <c r="A207" s="28" t="s">
        <v>33</v>
      </c>
      <c r="B207" s="37">
        <v>2605</v>
      </c>
      <c r="C207" s="37">
        <v>2693</v>
      </c>
      <c r="D207" s="37">
        <v>2693</v>
      </c>
      <c r="E207" s="38">
        <f>ROUND(SUM(E203:E205)*0.062,0)</f>
        <v>2778</v>
      </c>
    </row>
    <row r="208" spans="1:5" ht="15" customHeight="1">
      <c r="A208" s="28" t="s">
        <v>34</v>
      </c>
      <c r="B208" s="33">
        <v>14815</v>
      </c>
      <c r="C208" s="33">
        <v>16093</v>
      </c>
      <c r="D208" s="33">
        <v>16093</v>
      </c>
      <c r="E208" s="33">
        <v>17038</v>
      </c>
    </row>
    <row r="209" spans="1:5" ht="15" customHeight="1">
      <c r="A209" s="28" t="s">
        <v>35</v>
      </c>
      <c r="B209" s="37">
        <v>2101</v>
      </c>
      <c r="C209" s="37">
        <v>1303</v>
      </c>
      <c r="D209" s="37">
        <v>1303</v>
      </c>
      <c r="E209" s="38">
        <f>ROUND(SUM(E203:E205)*0.03,0)</f>
        <v>1344</v>
      </c>
    </row>
    <row r="210" spans="1:5" ht="15" customHeight="1">
      <c r="A210" s="28" t="s">
        <v>244</v>
      </c>
      <c r="B210" s="37">
        <v>126</v>
      </c>
      <c r="C210" s="37">
        <v>48</v>
      </c>
      <c r="D210" s="37">
        <v>48</v>
      </c>
      <c r="E210" s="38">
        <f>ROUND(SUM(E203:E205)*0.0011,0)</f>
        <v>49</v>
      </c>
    </row>
    <row r="211" spans="1:5" ht="15" customHeight="1">
      <c r="A211" s="28" t="s">
        <v>103</v>
      </c>
      <c r="B211" s="25">
        <v>3500</v>
      </c>
      <c r="C211" s="25">
        <v>4000</v>
      </c>
      <c r="D211" s="25">
        <v>4000</v>
      </c>
      <c r="E211" s="25">
        <v>4000</v>
      </c>
    </row>
    <row r="212" spans="1:5" ht="15" customHeight="1">
      <c r="A212" s="28" t="s">
        <v>309</v>
      </c>
      <c r="B212" s="25">
        <v>0</v>
      </c>
      <c r="C212" s="25">
        <v>0</v>
      </c>
      <c r="D212" s="25">
        <v>496004.84</v>
      </c>
      <c r="E212" s="25">
        <v>0</v>
      </c>
    </row>
    <row r="213" spans="1:5" ht="15" customHeight="1">
      <c r="A213" s="28" t="s">
        <v>79</v>
      </c>
      <c r="B213" s="25">
        <v>500</v>
      </c>
      <c r="C213" s="25">
        <v>500</v>
      </c>
      <c r="D213" s="25">
        <v>500</v>
      </c>
      <c r="E213" s="25">
        <v>500</v>
      </c>
    </row>
    <row r="214" spans="1:5" ht="15" customHeight="1">
      <c r="A214" s="28" t="s">
        <v>104</v>
      </c>
      <c r="B214" s="25">
        <v>50000</v>
      </c>
      <c r="C214" s="25">
        <v>50000</v>
      </c>
      <c r="D214" s="25">
        <v>50000</v>
      </c>
      <c r="E214" s="25">
        <v>50000</v>
      </c>
    </row>
    <row r="215" spans="1:5" ht="15" customHeight="1">
      <c r="A215" s="28" t="s">
        <v>105</v>
      </c>
      <c r="B215" s="25">
        <v>75000</v>
      </c>
      <c r="C215" s="25">
        <v>80000</v>
      </c>
      <c r="D215" s="25">
        <v>80000</v>
      </c>
      <c r="E215" s="25">
        <v>80000</v>
      </c>
    </row>
    <row r="216" spans="1:5" ht="15" customHeight="1">
      <c r="A216" s="28" t="s">
        <v>106</v>
      </c>
      <c r="B216" s="25">
        <v>10000</v>
      </c>
      <c r="C216" s="25">
        <v>15000</v>
      </c>
      <c r="D216" s="25">
        <v>15000</v>
      </c>
      <c r="E216" s="25">
        <v>15000</v>
      </c>
    </row>
    <row r="217" spans="1:5" ht="15" customHeight="1">
      <c r="A217" s="28" t="s">
        <v>268</v>
      </c>
      <c r="B217" s="25">
        <v>4800</v>
      </c>
      <c r="C217" s="25">
        <v>4800</v>
      </c>
      <c r="D217" s="25">
        <v>4800</v>
      </c>
      <c r="E217" s="25">
        <v>4800</v>
      </c>
    </row>
    <row r="218" spans="1:5" ht="15" customHeight="1">
      <c r="A218" s="28" t="s">
        <v>107</v>
      </c>
      <c r="B218" s="25">
        <v>700</v>
      </c>
      <c r="C218" s="25">
        <v>700</v>
      </c>
      <c r="D218" s="25">
        <v>700</v>
      </c>
      <c r="E218" s="25">
        <v>700</v>
      </c>
    </row>
    <row r="219" ht="15" customHeight="1">
      <c r="A219" s="33"/>
    </row>
    <row r="220" spans="1:5" ht="15" customHeight="1">
      <c r="A220" s="26" t="s">
        <v>157</v>
      </c>
      <c r="B220" s="40">
        <f>SUM(B202:B219)</f>
        <v>206769</v>
      </c>
      <c r="C220" s="40">
        <v>219196</v>
      </c>
      <c r="D220" s="40">
        <f>SUM(D202:D219)</f>
        <v>715200.8400000001</v>
      </c>
      <c r="E220" s="40">
        <f>SUM(E202:E219)</f>
        <v>221658</v>
      </c>
    </row>
    <row r="221" ht="15" customHeight="1">
      <c r="A221" s="33"/>
    </row>
    <row r="222" ht="15" customHeight="1">
      <c r="A222" s="35" t="s">
        <v>12</v>
      </c>
    </row>
    <row r="223" ht="15" customHeight="1">
      <c r="A223" s="33"/>
    </row>
    <row r="224" ht="15" customHeight="1">
      <c r="A224" s="35" t="s">
        <v>304</v>
      </c>
    </row>
    <row r="225" ht="15" customHeight="1">
      <c r="A225" s="33"/>
    </row>
    <row r="226" spans="1:5" ht="15" customHeight="1">
      <c r="A226" s="28" t="s">
        <v>158</v>
      </c>
      <c r="B226" s="25">
        <v>29366</v>
      </c>
      <c r="C226" s="25">
        <v>30247</v>
      </c>
      <c r="D226" s="25">
        <v>30247</v>
      </c>
      <c r="E226" s="12">
        <f>ROUND(C226*Taxes!$C$21+C226,0)</f>
        <v>31154</v>
      </c>
    </row>
    <row r="227" spans="1:5" ht="15" customHeight="1">
      <c r="A227" s="28" t="s">
        <v>247</v>
      </c>
      <c r="B227" s="25">
        <v>15000</v>
      </c>
      <c r="C227" s="25">
        <v>15000</v>
      </c>
      <c r="D227" s="25">
        <v>15000</v>
      </c>
      <c r="E227" s="25">
        <v>15000</v>
      </c>
    </row>
    <row r="228" spans="1:5" ht="15" customHeight="1">
      <c r="A228" s="28" t="s">
        <v>196</v>
      </c>
      <c r="B228" s="25">
        <v>21493</v>
      </c>
      <c r="C228" s="25">
        <v>22138</v>
      </c>
      <c r="D228" s="25">
        <v>22138</v>
      </c>
      <c r="E228" s="12">
        <f>ROUND(C228*Taxes!$C$21+C228,0)</f>
        <v>22802</v>
      </c>
    </row>
    <row r="229" spans="1:5" ht="15" customHeight="1">
      <c r="A229" s="28" t="s">
        <v>99</v>
      </c>
      <c r="B229" s="25">
        <v>300</v>
      </c>
      <c r="C229" s="25">
        <v>300</v>
      </c>
      <c r="D229" s="25">
        <v>300</v>
      </c>
      <c r="E229" s="25">
        <v>300</v>
      </c>
    </row>
    <row r="230" spans="1:5" ht="15" customHeight="1">
      <c r="A230" s="28" t="s">
        <v>59</v>
      </c>
      <c r="B230" s="25">
        <v>420</v>
      </c>
      <c r="C230" s="25">
        <v>468</v>
      </c>
      <c r="D230" s="25">
        <v>468</v>
      </c>
      <c r="E230" s="25">
        <v>615</v>
      </c>
    </row>
    <row r="231" spans="1:5" ht="15" customHeight="1">
      <c r="A231" s="28" t="s">
        <v>32</v>
      </c>
      <c r="B231" s="37">
        <v>965</v>
      </c>
      <c r="C231" s="37">
        <v>988</v>
      </c>
      <c r="D231" s="37">
        <v>988</v>
      </c>
      <c r="E231" s="38">
        <f>ROUND(SUM(E226:E230)*0.0145,0)</f>
        <v>1013</v>
      </c>
    </row>
    <row r="232" spans="1:5" ht="15" customHeight="1">
      <c r="A232" s="28" t="s">
        <v>33</v>
      </c>
      <c r="B232" s="37">
        <v>4128</v>
      </c>
      <c r="C232" s="37">
        <v>4225</v>
      </c>
      <c r="D232" s="37">
        <v>4225</v>
      </c>
      <c r="E232" s="38">
        <f>ROUND(SUM(E226:E230)*0.062,0)</f>
        <v>4332</v>
      </c>
    </row>
    <row r="233" spans="1:5" ht="15" customHeight="1">
      <c r="A233" s="28" t="s">
        <v>34</v>
      </c>
      <c r="B233" s="33">
        <v>14815</v>
      </c>
      <c r="C233" s="33">
        <v>16093</v>
      </c>
      <c r="D233" s="33">
        <v>16093</v>
      </c>
      <c r="E233" s="33">
        <v>17038</v>
      </c>
    </row>
    <row r="234" spans="1:5" ht="15" customHeight="1">
      <c r="A234" s="28" t="s">
        <v>35</v>
      </c>
      <c r="B234" s="37">
        <v>3329</v>
      </c>
      <c r="C234" s="37">
        <v>2045</v>
      </c>
      <c r="D234" s="37">
        <v>2045</v>
      </c>
      <c r="E234" s="38">
        <f>ROUND(SUM(E226:E230)*0.03,0)</f>
        <v>2096</v>
      </c>
    </row>
    <row r="235" spans="1:5" ht="15" customHeight="1">
      <c r="A235" s="28" t="s">
        <v>81</v>
      </c>
      <c r="B235" s="37">
        <v>1000</v>
      </c>
      <c r="C235" s="37">
        <v>1500</v>
      </c>
      <c r="D235" s="37">
        <v>1500</v>
      </c>
      <c r="E235" s="37">
        <v>1500</v>
      </c>
    </row>
    <row r="236" spans="1:5" ht="15" customHeight="1">
      <c r="A236" s="28" t="s">
        <v>244</v>
      </c>
      <c r="B236" s="37">
        <v>67</v>
      </c>
      <c r="C236" s="37">
        <v>25</v>
      </c>
      <c r="D236" s="37">
        <v>25</v>
      </c>
      <c r="E236" s="38">
        <f>ROUND(SUM(E228:E230)*0.0011,0)</f>
        <v>26</v>
      </c>
    </row>
    <row r="237" spans="1:5" ht="15" customHeight="1">
      <c r="A237" s="28" t="s">
        <v>36</v>
      </c>
      <c r="B237" s="25">
        <v>2400</v>
      </c>
      <c r="C237" s="25">
        <v>2400</v>
      </c>
      <c r="D237" s="25">
        <v>2400</v>
      </c>
      <c r="E237" s="25">
        <v>2400</v>
      </c>
    </row>
    <row r="238" spans="1:5" ht="15" customHeight="1">
      <c r="A238" s="28" t="s">
        <v>80</v>
      </c>
      <c r="B238" s="25">
        <v>750</v>
      </c>
      <c r="C238" s="25">
        <v>750</v>
      </c>
      <c r="D238" s="25">
        <v>750</v>
      </c>
      <c r="E238" s="25">
        <v>750</v>
      </c>
    </row>
    <row r="239" spans="1:5" ht="15" customHeight="1">
      <c r="A239" s="28" t="s">
        <v>79</v>
      </c>
      <c r="B239" s="25">
        <v>2500</v>
      </c>
      <c r="C239" s="25">
        <v>2500</v>
      </c>
      <c r="D239" s="25">
        <v>2500</v>
      </c>
      <c r="E239" s="25">
        <v>2500</v>
      </c>
    </row>
    <row r="240" spans="1:5" ht="15" customHeight="1">
      <c r="A240" s="28" t="s">
        <v>76</v>
      </c>
      <c r="B240" s="25">
        <v>1200</v>
      </c>
      <c r="C240" s="25">
        <v>1200</v>
      </c>
      <c r="D240" s="25">
        <v>1200</v>
      </c>
      <c r="E240" s="25">
        <v>1200</v>
      </c>
    </row>
    <row r="241" spans="1:5" ht="15" customHeight="1">
      <c r="A241" s="28" t="s">
        <v>271</v>
      </c>
      <c r="B241" s="25">
        <v>1800</v>
      </c>
      <c r="C241" s="25">
        <v>1800</v>
      </c>
      <c r="D241" s="25">
        <v>1800</v>
      </c>
      <c r="E241" s="25">
        <v>2300</v>
      </c>
    </row>
    <row r="242" spans="1:5" ht="15" customHeight="1">
      <c r="A242" s="28" t="s">
        <v>262</v>
      </c>
      <c r="B242" s="25">
        <v>500</v>
      </c>
      <c r="C242" s="25">
        <v>500</v>
      </c>
      <c r="D242" s="25">
        <v>500</v>
      </c>
      <c r="E242" s="25">
        <v>0</v>
      </c>
    </row>
    <row r="243" ht="15" customHeight="1">
      <c r="A243" s="33"/>
    </row>
    <row r="244" spans="1:5" ht="15" customHeight="1">
      <c r="A244" s="39" t="s">
        <v>159</v>
      </c>
      <c r="B244" s="32">
        <f>SUM(B225:B242)</f>
        <v>100033</v>
      </c>
      <c r="C244" s="32">
        <v>102179</v>
      </c>
      <c r="D244" s="32">
        <f>SUM(D225:D242)</f>
        <v>102179</v>
      </c>
      <c r="E244" s="32">
        <f>SUM(E225:E242)</f>
        <v>105026</v>
      </c>
    </row>
    <row r="245" ht="15" customHeight="1">
      <c r="A245" s="33"/>
    </row>
    <row r="246" ht="15" customHeight="1">
      <c r="A246" s="35" t="s">
        <v>77</v>
      </c>
    </row>
    <row r="247" ht="15" customHeight="1">
      <c r="A247" s="33"/>
    </row>
    <row r="248" spans="1:5" ht="15" customHeight="1">
      <c r="A248" s="28" t="s">
        <v>192</v>
      </c>
      <c r="B248" s="25">
        <v>28388</v>
      </c>
      <c r="C248" s="25">
        <v>29240</v>
      </c>
      <c r="D248" s="25">
        <v>29240</v>
      </c>
      <c r="E248" s="12">
        <f>ROUND(C248*Taxes!$C$21+C248,0)</f>
        <v>30117</v>
      </c>
    </row>
    <row r="249" spans="1:5" ht="15" customHeight="1">
      <c r="A249" s="28" t="s">
        <v>199</v>
      </c>
      <c r="B249" s="25">
        <v>21493</v>
      </c>
      <c r="C249" s="25">
        <v>22138</v>
      </c>
      <c r="D249" s="25">
        <v>22138</v>
      </c>
      <c r="E249" s="12">
        <f>ROUND(C249*Taxes!$C$21+C249,0)</f>
        <v>22802</v>
      </c>
    </row>
    <row r="250" spans="1:5" ht="15" customHeight="1">
      <c r="A250" s="28" t="s">
        <v>193</v>
      </c>
      <c r="C250" s="25">
        <v>21638</v>
      </c>
      <c r="D250" s="25">
        <v>21638</v>
      </c>
      <c r="E250" s="12">
        <f>ROUND(C250*Taxes!$C$21+C250,0)</f>
        <v>22287</v>
      </c>
    </row>
    <row r="251" spans="1:5" ht="15" customHeight="1">
      <c r="A251" s="28" t="s">
        <v>78</v>
      </c>
      <c r="B251" s="25">
        <v>20000</v>
      </c>
      <c r="C251" s="25">
        <v>5000</v>
      </c>
      <c r="D251" s="25">
        <v>5000</v>
      </c>
      <c r="E251" s="25">
        <v>1000</v>
      </c>
    </row>
    <row r="252" spans="1:5" ht="15" customHeight="1">
      <c r="A252" s="28" t="s">
        <v>59</v>
      </c>
      <c r="B252" s="25">
        <v>2125</v>
      </c>
      <c r="C252" s="25">
        <v>2225</v>
      </c>
      <c r="D252" s="25">
        <v>2225</v>
      </c>
      <c r="E252" s="25">
        <v>2345</v>
      </c>
    </row>
    <row r="253" spans="1:5" ht="15" customHeight="1">
      <c r="A253" s="28" t="s">
        <v>32</v>
      </c>
      <c r="B253" s="37">
        <v>1047</v>
      </c>
      <c r="C253" s="37">
        <v>1163</v>
      </c>
      <c r="D253" s="37">
        <v>1163</v>
      </c>
      <c r="E253" s="38">
        <f>ROUND(SUM(E248:E252)*0.0145,0)</f>
        <v>1139</v>
      </c>
    </row>
    <row r="254" spans="1:5" ht="15" customHeight="1">
      <c r="A254" s="28" t="s">
        <v>33</v>
      </c>
      <c r="B254" s="37">
        <v>4504</v>
      </c>
      <c r="C254" s="37">
        <v>4975</v>
      </c>
      <c r="D254" s="37">
        <v>4975</v>
      </c>
      <c r="E254" s="38">
        <f>ROUND(SUM(E248:E252)*0.062,0)</f>
        <v>4870</v>
      </c>
    </row>
    <row r="255" spans="1:5" ht="15" customHeight="1">
      <c r="A255" s="28" t="s">
        <v>34</v>
      </c>
      <c r="B255" s="33">
        <v>9816</v>
      </c>
      <c r="C255" s="33">
        <v>18493</v>
      </c>
      <c r="D255" s="33">
        <v>18493</v>
      </c>
      <c r="E255" s="33">
        <v>19437.12</v>
      </c>
    </row>
    <row r="256" spans="1:5" ht="15" customHeight="1">
      <c r="A256" s="28" t="s">
        <v>35</v>
      </c>
      <c r="B256" s="37">
        <v>3600</v>
      </c>
      <c r="C256" s="37">
        <v>2407</v>
      </c>
      <c r="D256" s="37">
        <v>2407</v>
      </c>
      <c r="E256" s="38">
        <f>ROUND(SUM(E248:E252)*0.03,0)</f>
        <v>2357</v>
      </c>
    </row>
    <row r="257" spans="1:5" ht="15" customHeight="1">
      <c r="A257" s="28" t="s">
        <v>244</v>
      </c>
      <c r="B257" s="37">
        <v>131</v>
      </c>
      <c r="C257" s="37">
        <v>56</v>
      </c>
      <c r="D257" s="37">
        <v>56</v>
      </c>
      <c r="E257" s="38">
        <f>ROUND(SUM(E249:E252)*0.0011,0)</f>
        <v>53</v>
      </c>
    </row>
    <row r="258" spans="1:5" ht="15" customHeight="1">
      <c r="A258" s="28" t="s">
        <v>79</v>
      </c>
      <c r="B258" s="25">
        <v>9500</v>
      </c>
      <c r="C258" s="25">
        <v>10000</v>
      </c>
      <c r="D258" s="25">
        <v>10000</v>
      </c>
      <c r="E258" s="25">
        <v>10000</v>
      </c>
    </row>
    <row r="259" spans="1:5" ht="15" customHeight="1">
      <c r="A259" s="28" t="s">
        <v>80</v>
      </c>
      <c r="B259" s="25">
        <v>900</v>
      </c>
      <c r="C259" s="25">
        <v>900</v>
      </c>
      <c r="D259" s="25">
        <v>900</v>
      </c>
      <c r="E259" s="25">
        <v>900</v>
      </c>
    </row>
    <row r="260" spans="1:5" ht="15" customHeight="1">
      <c r="A260" s="28" t="s">
        <v>197</v>
      </c>
      <c r="B260" s="25">
        <v>12000</v>
      </c>
      <c r="C260" s="25">
        <v>12000</v>
      </c>
      <c r="D260" s="25">
        <v>12000</v>
      </c>
      <c r="E260" s="25">
        <v>12000</v>
      </c>
    </row>
    <row r="261" spans="1:5" ht="15" customHeight="1">
      <c r="A261" s="28" t="s">
        <v>81</v>
      </c>
      <c r="B261" s="25">
        <v>300</v>
      </c>
      <c r="C261" s="25">
        <v>300</v>
      </c>
      <c r="D261" s="25">
        <v>300</v>
      </c>
      <c r="E261" s="25">
        <v>300</v>
      </c>
    </row>
    <row r="262" spans="1:5" ht="15" customHeight="1">
      <c r="A262" s="28" t="s">
        <v>76</v>
      </c>
      <c r="B262" s="25">
        <v>2525</v>
      </c>
      <c r="C262" s="25">
        <v>2525</v>
      </c>
      <c r="D262" s="25">
        <v>2525</v>
      </c>
      <c r="E262" s="25">
        <v>2525</v>
      </c>
    </row>
    <row r="263" spans="1:5" ht="15" customHeight="1">
      <c r="A263" s="28" t="s">
        <v>271</v>
      </c>
      <c r="B263" s="25">
        <v>2500</v>
      </c>
      <c r="C263" s="25">
        <v>3000</v>
      </c>
      <c r="D263" s="25">
        <v>3000</v>
      </c>
      <c r="E263" s="25">
        <v>3000</v>
      </c>
    </row>
    <row r="264" spans="1:5" ht="15" customHeight="1">
      <c r="A264" s="28" t="s">
        <v>252</v>
      </c>
      <c r="B264" s="25">
        <v>600</v>
      </c>
      <c r="C264" s="25">
        <v>600</v>
      </c>
      <c r="D264" s="25">
        <v>600</v>
      </c>
      <c r="E264" s="25">
        <v>600</v>
      </c>
    </row>
    <row r="265" spans="1:5" s="49" customFormat="1" ht="15" customHeight="1">
      <c r="A265" s="55" t="s">
        <v>269</v>
      </c>
      <c r="B265" s="56">
        <v>1800</v>
      </c>
      <c r="C265" s="56">
        <v>1800</v>
      </c>
      <c r="D265" s="56">
        <v>1800</v>
      </c>
      <c r="E265" s="56">
        <v>1800</v>
      </c>
    </row>
    <row r="266" spans="1:5" ht="15" customHeight="1">
      <c r="A266" s="28" t="s">
        <v>286</v>
      </c>
      <c r="B266" s="25">
        <v>2038</v>
      </c>
      <c r="C266" s="25">
        <v>2038</v>
      </c>
      <c r="D266" s="25">
        <v>2038</v>
      </c>
      <c r="E266" s="25">
        <v>2038</v>
      </c>
    </row>
    <row r="268" spans="1:5" ht="15" customHeight="1">
      <c r="A268" s="39" t="s">
        <v>160</v>
      </c>
      <c r="B268" s="32">
        <f>SUM(B247:B266)</f>
        <v>123267</v>
      </c>
      <c r="C268" s="32">
        <v>140498</v>
      </c>
      <c r="D268" s="32">
        <f>SUM(D247:D266)</f>
        <v>140498</v>
      </c>
      <c r="E268" s="32">
        <f>SUM(E247:E266)</f>
        <v>139570.12</v>
      </c>
    </row>
    <row r="270" ht="15" customHeight="1">
      <c r="A270" s="30" t="s">
        <v>83</v>
      </c>
    </row>
    <row r="272" spans="1:5" s="50" customFormat="1" ht="15" customHeight="1">
      <c r="A272" s="28" t="s">
        <v>84</v>
      </c>
      <c r="B272" s="25">
        <v>2000</v>
      </c>
      <c r="C272" s="25">
        <v>2500</v>
      </c>
      <c r="D272" s="25">
        <v>2500</v>
      </c>
      <c r="E272" s="25">
        <v>2500</v>
      </c>
    </row>
    <row r="273" spans="1:5" ht="15" customHeight="1">
      <c r="A273" s="28" t="s">
        <v>85</v>
      </c>
      <c r="B273" s="25">
        <v>8000</v>
      </c>
      <c r="C273" s="25">
        <v>8000</v>
      </c>
      <c r="D273" s="25">
        <v>8000</v>
      </c>
      <c r="E273" s="25">
        <v>8000</v>
      </c>
    </row>
    <row r="275" spans="1:5" ht="15" customHeight="1">
      <c r="A275" s="39" t="s">
        <v>161</v>
      </c>
      <c r="B275" s="32">
        <f>SUM(B271:B274)</f>
        <v>10000</v>
      </c>
      <c r="C275" s="32">
        <v>10500</v>
      </c>
      <c r="D275" s="32">
        <f>SUM(D271:D274)</f>
        <v>10500</v>
      </c>
      <c r="E275" s="32">
        <f>SUM(E271:E274)</f>
        <v>10500</v>
      </c>
    </row>
    <row r="277" ht="15" customHeight="1">
      <c r="A277" s="30" t="s">
        <v>248</v>
      </c>
    </row>
    <row r="279" spans="1:5" ht="15" customHeight="1">
      <c r="A279" s="28" t="s">
        <v>249</v>
      </c>
      <c r="B279" s="25">
        <v>7416</v>
      </c>
      <c r="C279" s="25">
        <v>7416</v>
      </c>
      <c r="D279" s="25">
        <v>7416</v>
      </c>
      <c r="E279" s="25">
        <v>9000</v>
      </c>
    </row>
    <row r="280" spans="1:5" ht="15" customHeight="1">
      <c r="A280" s="28" t="s">
        <v>86</v>
      </c>
      <c r="B280" s="25">
        <v>1500</v>
      </c>
      <c r="C280" s="25">
        <v>1750</v>
      </c>
      <c r="D280" s="25">
        <v>1750</v>
      </c>
      <c r="E280" s="25">
        <v>1750</v>
      </c>
    </row>
    <row r="281" spans="1:5" ht="15" customHeight="1">
      <c r="A281" s="28" t="s">
        <v>87</v>
      </c>
      <c r="B281" s="25">
        <v>9000</v>
      </c>
      <c r="C281" s="25">
        <v>9000</v>
      </c>
      <c r="D281" s="25">
        <v>9000</v>
      </c>
      <c r="E281" s="25">
        <v>9000</v>
      </c>
    </row>
    <row r="282" spans="1:5" ht="15" customHeight="1">
      <c r="A282" s="28" t="s">
        <v>88</v>
      </c>
      <c r="B282" s="25">
        <v>15000</v>
      </c>
      <c r="C282" s="25">
        <v>15000</v>
      </c>
      <c r="D282" s="25">
        <v>15000</v>
      </c>
      <c r="E282" s="25">
        <v>15000</v>
      </c>
    </row>
    <row r="283" spans="1:5" ht="15" customHeight="1">
      <c r="A283" s="28" t="s">
        <v>81</v>
      </c>
      <c r="B283" s="25">
        <v>1000</v>
      </c>
      <c r="C283" s="25">
        <v>1000</v>
      </c>
      <c r="D283" s="25">
        <v>1000</v>
      </c>
      <c r="E283" s="25">
        <v>1000</v>
      </c>
    </row>
    <row r="284" spans="1:5" ht="15" customHeight="1">
      <c r="A284" s="28" t="s">
        <v>89</v>
      </c>
      <c r="B284" s="25">
        <v>24400</v>
      </c>
      <c r="C284" s="25">
        <v>24400</v>
      </c>
      <c r="D284" s="25">
        <v>24400</v>
      </c>
      <c r="E284" s="25">
        <v>24400</v>
      </c>
    </row>
    <row r="285" spans="1:5" ht="15" customHeight="1">
      <c r="A285" s="28" t="s">
        <v>198</v>
      </c>
      <c r="B285" s="25">
        <v>1000</v>
      </c>
      <c r="C285" s="25">
        <v>1000</v>
      </c>
      <c r="D285" s="25">
        <v>1000</v>
      </c>
      <c r="E285" s="25">
        <v>1000</v>
      </c>
    </row>
    <row r="286" spans="1:5" ht="15" customHeight="1">
      <c r="A286" s="28" t="s">
        <v>245</v>
      </c>
      <c r="B286" s="25">
        <v>1000</v>
      </c>
      <c r="C286" s="25">
        <v>1000</v>
      </c>
      <c r="D286" s="25">
        <v>1000</v>
      </c>
      <c r="E286" s="25">
        <v>1000</v>
      </c>
    </row>
    <row r="287" spans="1:5" ht="15" customHeight="1">
      <c r="A287" s="28" t="s">
        <v>102</v>
      </c>
      <c r="B287" s="25">
        <v>61515</v>
      </c>
      <c r="C287" s="25">
        <v>61515</v>
      </c>
      <c r="D287" s="25">
        <v>61515</v>
      </c>
      <c r="E287" s="25">
        <v>60500</v>
      </c>
    </row>
    <row r="288" spans="1:5" ht="15" customHeight="1">
      <c r="A288" s="28" t="s">
        <v>255</v>
      </c>
      <c r="B288" s="25">
        <v>15375</v>
      </c>
      <c r="C288" s="25">
        <v>15375</v>
      </c>
      <c r="D288" s="25">
        <v>15375</v>
      </c>
      <c r="E288" s="25">
        <v>17250</v>
      </c>
    </row>
    <row r="289" spans="1:5" ht="15" customHeight="1">
      <c r="A289" s="28" t="s">
        <v>270</v>
      </c>
      <c r="B289" s="25">
        <v>3600</v>
      </c>
      <c r="C289" s="25">
        <v>3600</v>
      </c>
      <c r="D289" s="25">
        <v>3600</v>
      </c>
      <c r="E289" s="25">
        <v>3600</v>
      </c>
    </row>
    <row r="290" ht="15" customHeight="1">
      <c r="A290" s="33"/>
    </row>
    <row r="291" spans="1:5" ht="15" customHeight="1">
      <c r="A291" s="39" t="s">
        <v>162</v>
      </c>
      <c r="B291" s="32">
        <f>SUM(B278:B290)</f>
        <v>140806</v>
      </c>
      <c r="C291" s="32">
        <v>141056</v>
      </c>
      <c r="D291" s="32">
        <f>SUM(D278:D290)</f>
        <v>141056</v>
      </c>
      <c r="E291" s="32">
        <f>SUM(E278:E290)</f>
        <v>143500</v>
      </c>
    </row>
    <row r="292" ht="15" customHeight="1">
      <c r="A292" s="33"/>
    </row>
    <row r="293" spans="1:5" ht="15" customHeight="1">
      <c r="A293" s="26" t="s">
        <v>220</v>
      </c>
      <c r="B293" s="40">
        <f>+B244+B268+B275+B291</f>
        <v>374106</v>
      </c>
      <c r="C293" s="40">
        <v>394233</v>
      </c>
      <c r="D293" s="40">
        <f>+D244+D268+D275+D291</f>
        <v>394233</v>
      </c>
      <c r="E293" s="40">
        <f>+E244+E268+E275+E291</f>
        <v>398596.12</v>
      </c>
    </row>
    <row r="294" ht="15" customHeight="1">
      <c r="A294" s="33"/>
    </row>
    <row r="295" ht="15" customHeight="1">
      <c r="A295" s="35" t="s">
        <v>13</v>
      </c>
    </row>
    <row r="296" ht="15" customHeight="1">
      <c r="A296" s="33"/>
    </row>
    <row r="297" spans="1:5" ht="15" customHeight="1">
      <c r="A297" s="28" t="s">
        <v>129</v>
      </c>
      <c r="B297" s="25">
        <v>3500</v>
      </c>
      <c r="C297" s="25">
        <v>3500</v>
      </c>
      <c r="D297" s="25">
        <v>3500</v>
      </c>
      <c r="E297" s="25">
        <v>3500</v>
      </c>
    </row>
    <row r="298" spans="1:5" ht="15" customHeight="1">
      <c r="A298" s="28" t="s">
        <v>256</v>
      </c>
      <c r="B298" s="25">
        <v>1100</v>
      </c>
      <c r="C298" s="25">
        <v>1100</v>
      </c>
      <c r="D298" s="25">
        <v>1100</v>
      </c>
      <c r="E298" s="25">
        <v>1100</v>
      </c>
    </row>
    <row r="299" spans="1:6" ht="15" customHeight="1">
      <c r="A299" s="28" t="s">
        <v>130</v>
      </c>
      <c r="B299" s="25">
        <v>19092</v>
      </c>
      <c r="C299" s="25">
        <v>19956.66</v>
      </c>
      <c r="D299" s="25">
        <v>19956.66</v>
      </c>
      <c r="E299" s="25">
        <v>19153</v>
      </c>
      <c r="F299" s="33"/>
    </row>
    <row r="300" ht="15" customHeight="1">
      <c r="A300" s="33"/>
    </row>
    <row r="301" spans="1:5" ht="15" customHeight="1">
      <c r="A301" s="26" t="s">
        <v>163</v>
      </c>
      <c r="B301" s="40">
        <f>SUM(B296:B300)</f>
        <v>23692</v>
      </c>
      <c r="C301" s="40">
        <v>24556.66</v>
      </c>
      <c r="D301" s="40">
        <f>SUM(D296:D300)</f>
        <v>24556.66</v>
      </c>
      <c r="E301" s="40">
        <f>SUM(E296:E300)</f>
        <v>23753</v>
      </c>
    </row>
    <row r="302" ht="15" customHeight="1">
      <c r="A302" s="33"/>
    </row>
    <row r="303" ht="15" customHeight="1">
      <c r="A303" s="35" t="s">
        <v>14</v>
      </c>
    </row>
    <row r="304" ht="15" customHeight="1">
      <c r="A304" s="33"/>
    </row>
    <row r="305" ht="15" customHeight="1">
      <c r="A305" s="35" t="s">
        <v>164</v>
      </c>
    </row>
    <row r="306" ht="15" customHeight="1">
      <c r="A306" s="33"/>
    </row>
    <row r="307" spans="1:5" ht="15" customHeight="1">
      <c r="A307" s="28" t="s">
        <v>126</v>
      </c>
      <c r="B307" s="25">
        <v>1000</v>
      </c>
      <c r="C307" s="25">
        <v>1000</v>
      </c>
      <c r="D307" s="25">
        <v>1000</v>
      </c>
      <c r="E307" s="25">
        <v>1000</v>
      </c>
    </row>
    <row r="308" spans="1:5" ht="15" customHeight="1">
      <c r="A308" s="28" t="s">
        <v>127</v>
      </c>
      <c r="B308" s="25">
        <v>3000</v>
      </c>
      <c r="C308" s="25">
        <v>3000</v>
      </c>
      <c r="D308" s="25">
        <v>7000</v>
      </c>
      <c r="E308" s="25">
        <v>7000</v>
      </c>
    </row>
    <row r="309" spans="1:5" ht="15" customHeight="1">
      <c r="A309" s="28" t="s">
        <v>128</v>
      </c>
      <c r="B309" s="25">
        <v>1500</v>
      </c>
      <c r="C309" s="25">
        <v>1500</v>
      </c>
      <c r="D309" s="25">
        <v>1500</v>
      </c>
      <c r="E309" s="25">
        <v>1500</v>
      </c>
    </row>
    <row r="310" spans="1:5" ht="15" customHeight="1">
      <c r="A310" s="28" t="s">
        <v>257</v>
      </c>
      <c r="B310" s="25">
        <v>17720</v>
      </c>
      <c r="C310" s="25">
        <v>17720</v>
      </c>
      <c r="D310" s="25">
        <v>17720</v>
      </c>
      <c r="E310" s="25">
        <v>17720</v>
      </c>
    </row>
    <row r="311" ht="15" customHeight="1">
      <c r="A311" s="33"/>
    </row>
    <row r="312" spans="1:5" ht="15" customHeight="1">
      <c r="A312" s="39" t="s">
        <v>165</v>
      </c>
      <c r="B312" s="32">
        <f>SUM(B307:B311)</f>
        <v>23220</v>
      </c>
      <c r="C312" s="32">
        <v>23220</v>
      </c>
      <c r="D312" s="32">
        <f>SUM(D307:D311)</f>
        <v>27220</v>
      </c>
      <c r="E312" s="32">
        <f>SUM(E307:E311)</f>
        <v>27220</v>
      </c>
    </row>
    <row r="313" spans="1:5" ht="15" customHeight="1">
      <c r="A313" s="33"/>
      <c r="B313" s="25" t="s">
        <v>263</v>
      </c>
      <c r="C313" s="25" t="s">
        <v>263</v>
      </c>
      <c r="D313" s="25" t="s">
        <v>263</v>
      </c>
      <c r="E313" s="25" t="s">
        <v>263</v>
      </c>
    </row>
    <row r="314" ht="15" customHeight="1">
      <c r="A314" s="35" t="s">
        <v>166</v>
      </c>
    </row>
    <row r="315" ht="15" customHeight="1">
      <c r="A315" s="33"/>
    </row>
    <row r="316" spans="1:5" ht="15" customHeight="1">
      <c r="A316" s="28" t="s">
        <v>108</v>
      </c>
      <c r="B316" s="25">
        <v>5000</v>
      </c>
      <c r="C316" s="25">
        <v>7500</v>
      </c>
      <c r="D316" s="25">
        <v>7500</v>
      </c>
      <c r="E316" s="25">
        <v>7500</v>
      </c>
    </row>
    <row r="317" spans="1:5" ht="15" customHeight="1">
      <c r="A317" s="28" t="s">
        <v>109</v>
      </c>
      <c r="B317" s="25">
        <v>10000</v>
      </c>
      <c r="C317" s="25">
        <v>10000</v>
      </c>
      <c r="D317" s="25">
        <v>10000</v>
      </c>
      <c r="E317" s="25">
        <v>10000</v>
      </c>
    </row>
    <row r="318" spans="1:5" ht="15" customHeight="1">
      <c r="A318" s="28" t="s">
        <v>110</v>
      </c>
      <c r="B318" s="25">
        <v>1500</v>
      </c>
      <c r="C318" s="25">
        <v>1500</v>
      </c>
      <c r="D318" s="25">
        <v>1500</v>
      </c>
      <c r="E318" s="25">
        <v>1500</v>
      </c>
    </row>
    <row r="319" spans="1:5" s="50" customFormat="1" ht="15" customHeight="1">
      <c r="A319" s="28" t="s">
        <v>111</v>
      </c>
      <c r="B319" s="25">
        <v>1000</v>
      </c>
      <c r="C319" s="25">
        <v>1000</v>
      </c>
      <c r="D319" s="25">
        <v>1000</v>
      </c>
      <c r="E319" s="25">
        <v>1000</v>
      </c>
    </row>
    <row r="320" spans="1:5" ht="15" customHeight="1">
      <c r="A320" s="28" t="s">
        <v>253</v>
      </c>
      <c r="B320" s="25">
        <v>500</v>
      </c>
      <c r="C320" s="25">
        <v>500</v>
      </c>
      <c r="D320" s="25">
        <v>500</v>
      </c>
      <c r="E320" s="25">
        <v>500</v>
      </c>
    </row>
    <row r="322" spans="1:5" ht="23.25" customHeight="1">
      <c r="A322" s="39" t="s">
        <v>167</v>
      </c>
      <c r="B322" s="32">
        <f>SUM(B315:B321)</f>
        <v>18000</v>
      </c>
      <c r="C322" s="32">
        <v>20500</v>
      </c>
      <c r="D322" s="32">
        <f>SUM(D315:D321)</f>
        <v>20500</v>
      </c>
      <c r="E322" s="32">
        <f>SUM(E315:E321)</f>
        <v>20500</v>
      </c>
    </row>
    <row r="323" ht="15" customHeight="1">
      <c r="A323" s="33"/>
    </row>
    <row r="324" spans="1:5" ht="15" customHeight="1">
      <c r="A324" s="26" t="s">
        <v>168</v>
      </c>
      <c r="B324" s="40">
        <f>+B312+B322</f>
        <v>41220</v>
      </c>
      <c r="C324" s="40">
        <v>43720</v>
      </c>
      <c r="D324" s="40">
        <f>+D312+D322</f>
        <v>47720</v>
      </c>
      <c r="E324" s="40">
        <f>+E312+E322</f>
        <v>47720</v>
      </c>
    </row>
    <row r="325" ht="15" customHeight="1">
      <c r="A325" s="33"/>
    </row>
    <row r="326" ht="15" customHeight="1">
      <c r="A326" s="35" t="s">
        <v>17</v>
      </c>
    </row>
    <row r="327" ht="15" customHeight="1">
      <c r="A327" s="33"/>
    </row>
    <row r="328" ht="15" customHeight="1">
      <c r="A328" s="35" t="s">
        <v>169</v>
      </c>
    </row>
    <row r="329" ht="15" customHeight="1">
      <c r="A329" s="33"/>
    </row>
    <row r="330" spans="1:5" ht="15" customHeight="1">
      <c r="A330" s="28" t="s">
        <v>192</v>
      </c>
      <c r="B330" s="25">
        <v>31826</v>
      </c>
      <c r="C330" s="25">
        <v>32781</v>
      </c>
      <c r="D330" s="25">
        <v>32781</v>
      </c>
      <c r="E330" s="12">
        <f>ROUND(C330*Taxes!$C$21+C330,0)</f>
        <v>33764</v>
      </c>
    </row>
    <row r="331" spans="1:5" ht="15" customHeight="1">
      <c r="A331" s="28" t="s">
        <v>199</v>
      </c>
      <c r="B331" s="25">
        <v>29518</v>
      </c>
      <c r="C331" s="25">
        <v>30404</v>
      </c>
      <c r="D331" s="25">
        <v>30404</v>
      </c>
      <c r="E331" s="12">
        <f>ROUND(C331*Taxes!$C$21+C331,0)</f>
        <v>31316</v>
      </c>
    </row>
    <row r="332" spans="1:5" ht="15" customHeight="1">
      <c r="A332" s="28" t="s">
        <v>193</v>
      </c>
      <c r="B332" s="25">
        <v>28288</v>
      </c>
      <c r="C332" s="25">
        <v>29137</v>
      </c>
      <c r="D332" s="25">
        <v>29137</v>
      </c>
      <c r="E332" s="12">
        <f>ROUND(C332*Taxes!$C$21+C332,0)</f>
        <v>30011</v>
      </c>
    </row>
    <row r="333" spans="1:5" ht="15" customHeight="1">
      <c r="A333" s="28" t="s">
        <v>193</v>
      </c>
      <c r="B333" s="25">
        <v>28288</v>
      </c>
      <c r="C333" s="25">
        <v>29137</v>
      </c>
      <c r="D333" s="25">
        <v>29137</v>
      </c>
      <c r="E333" s="12">
        <f>ROUND(C333*Taxes!$C$21+C333,0)</f>
        <v>30011</v>
      </c>
    </row>
    <row r="334" spans="1:5" ht="15" customHeight="1">
      <c r="A334" s="28" t="s">
        <v>193</v>
      </c>
      <c r="B334" s="25">
        <v>28288</v>
      </c>
      <c r="C334" s="25">
        <v>29137</v>
      </c>
      <c r="D334" s="25">
        <v>29137</v>
      </c>
      <c r="E334" s="12">
        <f>ROUND(C334*Taxes!$C$21+C334,0)</f>
        <v>30011</v>
      </c>
    </row>
    <row r="335" spans="1:5" ht="15" customHeight="1">
      <c r="A335" s="28" t="s">
        <v>193</v>
      </c>
      <c r="B335" s="25">
        <v>28288</v>
      </c>
      <c r="C335" s="25">
        <v>29137</v>
      </c>
      <c r="D335" s="25">
        <v>29137</v>
      </c>
      <c r="E335" s="12">
        <f>ROUND(C335*Taxes!$C$21+C335,0)</f>
        <v>30011</v>
      </c>
    </row>
    <row r="336" spans="1:5" ht="15" customHeight="1">
      <c r="A336" s="28" t="s">
        <v>273</v>
      </c>
      <c r="B336" s="25">
        <v>11941</v>
      </c>
      <c r="C336" s="25">
        <v>12299</v>
      </c>
      <c r="D336" s="25">
        <v>12299</v>
      </c>
      <c r="E336" s="12">
        <v>0</v>
      </c>
    </row>
    <row r="337" spans="1:5" ht="15" customHeight="1">
      <c r="A337" s="28" t="s">
        <v>196</v>
      </c>
      <c r="B337" s="25">
        <v>24040</v>
      </c>
      <c r="C337" s="25">
        <v>24761</v>
      </c>
      <c r="D337" s="25">
        <v>24761</v>
      </c>
      <c r="E337" s="25">
        <v>24761</v>
      </c>
    </row>
    <row r="338" spans="1:5" ht="15" customHeight="1">
      <c r="A338" s="28" t="s">
        <v>251</v>
      </c>
      <c r="B338" s="25">
        <v>30000</v>
      </c>
      <c r="C338" s="25">
        <v>30000</v>
      </c>
      <c r="D338" s="25">
        <v>30000</v>
      </c>
      <c r="E338" s="25">
        <v>30000</v>
      </c>
    </row>
    <row r="339" spans="1:5" ht="15" customHeight="1">
      <c r="A339" s="28" t="s">
        <v>242</v>
      </c>
      <c r="B339" s="25">
        <v>16500</v>
      </c>
      <c r="C339" s="25">
        <v>16500</v>
      </c>
      <c r="D339" s="25">
        <v>16500</v>
      </c>
      <c r="E339" s="25">
        <v>16500</v>
      </c>
    </row>
    <row r="340" spans="1:5" ht="15" customHeight="1">
      <c r="A340" s="28" t="s">
        <v>59</v>
      </c>
      <c r="B340" s="25">
        <v>1543</v>
      </c>
      <c r="C340" s="25">
        <v>2223</v>
      </c>
      <c r="D340" s="25">
        <v>2223</v>
      </c>
      <c r="E340" s="25">
        <v>2540</v>
      </c>
    </row>
    <row r="341" spans="1:5" ht="15" customHeight="1">
      <c r="A341" s="28" t="s">
        <v>32</v>
      </c>
      <c r="B341" s="37">
        <v>3749</v>
      </c>
      <c r="C341" s="37">
        <v>3850</v>
      </c>
      <c r="D341" s="37">
        <v>3850</v>
      </c>
      <c r="E341" s="38">
        <f>ROUND(SUM(E330:E340)*0.0145,0)</f>
        <v>3754</v>
      </c>
    </row>
    <row r="342" spans="1:5" ht="15" customHeight="1">
      <c r="A342" s="28" t="s">
        <v>33</v>
      </c>
      <c r="B342" s="37">
        <v>16028</v>
      </c>
      <c r="C342" s="37">
        <v>16462</v>
      </c>
      <c r="D342" s="37">
        <v>16462</v>
      </c>
      <c r="E342" s="38">
        <f>ROUND(SUM(E330:E340)*0.062,0)</f>
        <v>16053</v>
      </c>
    </row>
    <row r="343" spans="1:5" ht="15" customHeight="1">
      <c r="A343" s="28" t="s">
        <v>34</v>
      </c>
      <c r="B343" s="33">
        <v>51841</v>
      </c>
      <c r="C343" s="33">
        <v>56325</v>
      </c>
      <c r="D343" s="33">
        <v>56325</v>
      </c>
      <c r="E343" s="33">
        <v>59633</v>
      </c>
    </row>
    <row r="344" spans="1:5" ht="15" customHeight="1">
      <c r="A344" s="28" t="s">
        <v>35</v>
      </c>
      <c r="B344" s="37">
        <v>7397</v>
      </c>
      <c r="C344" s="37">
        <v>7597</v>
      </c>
      <c r="D344" s="37">
        <v>7597</v>
      </c>
      <c r="E344" s="38">
        <f>ROUND((SUM(E330:E340)-E336)*0.03,0)</f>
        <v>7768</v>
      </c>
    </row>
    <row r="345" spans="1:5" ht="15" customHeight="1">
      <c r="A345" s="28" t="s">
        <v>244</v>
      </c>
      <c r="B345" s="37">
        <v>680</v>
      </c>
      <c r="C345" s="37">
        <v>256</v>
      </c>
      <c r="D345" s="37">
        <v>256</v>
      </c>
      <c r="E345" s="38">
        <f>ROUND(SUM(E331:E340)*0.0011,0)</f>
        <v>248</v>
      </c>
    </row>
    <row r="346" spans="1:5" ht="15" customHeight="1">
      <c r="A346" s="28" t="s">
        <v>116</v>
      </c>
      <c r="B346" s="25">
        <v>8400</v>
      </c>
      <c r="C346" s="25">
        <v>8400</v>
      </c>
      <c r="D346" s="25">
        <v>8400</v>
      </c>
      <c r="E346" s="25">
        <v>8400</v>
      </c>
    </row>
    <row r="347" spans="1:5" ht="15" customHeight="1">
      <c r="A347" s="28" t="s">
        <v>310</v>
      </c>
      <c r="B347" s="25">
        <v>0</v>
      </c>
      <c r="C347" s="25">
        <v>0</v>
      </c>
      <c r="D347" s="25">
        <v>22875</v>
      </c>
      <c r="E347" s="25">
        <v>0</v>
      </c>
    </row>
    <row r="348" spans="1:5" ht="15" customHeight="1">
      <c r="A348" s="28" t="s">
        <v>79</v>
      </c>
      <c r="B348" s="25">
        <v>15000</v>
      </c>
      <c r="C348" s="25">
        <v>15000</v>
      </c>
      <c r="D348" s="25">
        <v>15000</v>
      </c>
      <c r="E348" s="25">
        <v>5000</v>
      </c>
    </row>
    <row r="349" spans="1:5" ht="15" customHeight="1">
      <c r="A349" s="28" t="s">
        <v>265</v>
      </c>
      <c r="B349" s="25">
        <v>2500</v>
      </c>
      <c r="C349" s="25">
        <v>2500</v>
      </c>
      <c r="D349" s="25">
        <v>2500</v>
      </c>
      <c r="E349" s="25">
        <v>2500</v>
      </c>
    </row>
    <row r="350" spans="1:5" ht="15" customHeight="1">
      <c r="A350" s="28" t="s">
        <v>81</v>
      </c>
      <c r="B350" s="25">
        <v>1200</v>
      </c>
      <c r="C350" s="25">
        <v>1200</v>
      </c>
      <c r="D350" s="25">
        <v>1200</v>
      </c>
      <c r="E350" s="25">
        <v>1200</v>
      </c>
    </row>
    <row r="351" spans="1:5" ht="15" customHeight="1">
      <c r="A351" s="28" t="s">
        <v>76</v>
      </c>
      <c r="B351" s="25">
        <v>15000</v>
      </c>
      <c r="C351" s="25">
        <v>15000</v>
      </c>
      <c r="D351" s="25">
        <v>15000</v>
      </c>
      <c r="E351" s="25">
        <v>18000</v>
      </c>
    </row>
    <row r="352" spans="1:5" ht="15" customHeight="1">
      <c r="A352" s="28" t="s">
        <v>295</v>
      </c>
      <c r="B352" s="25">
        <v>2000</v>
      </c>
      <c r="C352" s="25">
        <v>2000</v>
      </c>
      <c r="D352" s="25">
        <v>2000</v>
      </c>
      <c r="E352" s="25">
        <v>2000</v>
      </c>
    </row>
    <row r="353" spans="1:5" ht="15" customHeight="1">
      <c r="A353" s="28" t="s">
        <v>118</v>
      </c>
      <c r="B353" s="25">
        <v>48000</v>
      </c>
      <c r="C353" s="25">
        <v>48000</v>
      </c>
      <c r="D353" s="25">
        <v>48000</v>
      </c>
      <c r="E353" s="25">
        <v>45000</v>
      </c>
    </row>
    <row r="354" spans="1:5" ht="15" customHeight="1">
      <c r="A354" s="28" t="s">
        <v>271</v>
      </c>
      <c r="B354" s="25">
        <v>4000</v>
      </c>
      <c r="C354" s="25">
        <v>4000</v>
      </c>
      <c r="D354" s="25">
        <v>4000</v>
      </c>
      <c r="E354" s="25">
        <v>4000</v>
      </c>
    </row>
    <row r="355" spans="1:5" ht="15" customHeight="1">
      <c r="A355" s="28" t="s">
        <v>117</v>
      </c>
      <c r="B355" s="25">
        <v>2500</v>
      </c>
      <c r="C355" s="25">
        <v>2500</v>
      </c>
      <c r="D355" s="25">
        <v>2350</v>
      </c>
      <c r="E355" s="25">
        <v>2500</v>
      </c>
    </row>
    <row r="356" spans="1:5" ht="15" customHeight="1">
      <c r="A356" s="28" t="s">
        <v>225</v>
      </c>
      <c r="B356" s="25">
        <v>600</v>
      </c>
      <c r="C356" s="25">
        <v>600</v>
      </c>
      <c r="D356" s="25">
        <v>750</v>
      </c>
      <c r="E356" s="25">
        <v>750</v>
      </c>
    </row>
    <row r="357" spans="1:5" ht="15" customHeight="1">
      <c r="A357" s="28" t="s">
        <v>249</v>
      </c>
      <c r="B357" s="25">
        <v>16512</v>
      </c>
      <c r="C357" s="25">
        <v>16512</v>
      </c>
      <c r="D357" s="25">
        <v>16512</v>
      </c>
      <c r="E357" s="25">
        <v>16512</v>
      </c>
    </row>
    <row r="358" spans="1:5" ht="15" customHeight="1">
      <c r="A358" s="28" t="s">
        <v>19</v>
      </c>
      <c r="B358" s="25">
        <v>30000</v>
      </c>
      <c r="C358" s="25">
        <v>30000</v>
      </c>
      <c r="D358" s="25">
        <v>30000</v>
      </c>
      <c r="E358" s="25">
        <v>30000</v>
      </c>
    </row>
    <row r="359" spans="1:5" ht="15" customHeight="1">
      <c r="A359" s="28" t="s">
        <v>227</v>
      </c>
      <c r="B359" s="25">
        <v>1200</v>
      </c>
      <c r="C359" s="25">
        <v>1200</v>
      </c>
      <c r="D359" s="25">
        <v>1200</v>
      </c>
      <c r="E359" s="25">
        <v>1200</v>
      </c>
    </row>
    <row r="360" spans="1:5" ht="15" customHeight="1">
      <c r="A360" s="28" t="s">
        <v>226</v>
      </c>
      <c r="B360" s="25">
        <v>2500</v>
      </c>
      <c r="C360" s="25">
        <v>2500</v>
      </c>
      <c r="D360" s="25">
        <v>2500</v>
      </c>
      <c r="E360" s="25">
        <v>2500</v>
      </c>
    </row>
    <row r="361" ht="15" customHeight="1">
      <c r="A361" s="33"/>
    </row>
    <row r="362" spans="1:5" ht="15" customHeight="1">
      <c r="A362" s="39" t="s">
        <v>170</v>
      </c>
      <c r="B362" s="32">
        <f>SUM(B329:B360)</f>
        <v>487627</v>
      </c>
      <c r="C362" s="32">
        <v>499418</v>
      </c>
      <c r="D362" s="32">
        <f>SUM(D329:D360)</f>
        <v>522293</v>
      </c>
      <c r="E362" s="32">
        <f>SUM(E329:E360)</f>
        <v>485943</v>
      </c>
    </row>
    <row r="363" ht="15" customHeight="1">
      <c r="A363" s="33"/>
    </row>
    <row r="364" ht="15" customHeight="1">
      <c r="A364" s="35" t="s">
        <v>121</v>
      </c>
    </row>
    <row r="365" ht="15" customHeight="1">
      <c r="A365" s="33"/>
    </row>
    <row r="366" spans="1:5" ht="15" customHeight="1">
      <c r="A366" s="28" t="s">
        <v>200</v>
      </c>
      <c r="B366" s="25">
        <v>23387</v>
      </c>
      <c r="C366" s="25">
        <v>24089</v>
      </c>
      <c r="D366" s="25">
        <v>24089</v>
      </c>
      <c r="E366" s="12">
        <f>ROUND(C366*Taxes!$C$21+C366,0)</f>
        <v>24812</v>
      </c>
    </row>
    <row r="367" spans="1:5" ht="15" customHeight="1">
      <c r="A367" s="28" t="s">
        <v>201</v>
      </c>
      <c r="B367" s="25">
        <v>21696</v>
      </c>
      <c r="C367" s="25">
        <v>22347</v>
      </c>
      <c r="D367" s="25">
        <v>22347</v>
      </c>
      <c r="E367" s="12">
        <f>ROUND(C367*Taxes!$C$21+C367,0)</f>
        <v>23017</v>
      </c>
    </row>
    <row r="368" spans="1:5" ht="15" customHeight="1">
      <c r="A368" s="28" t="s">
        <v>201</v>
      </c>
      <c r="B368" s="25">
        <v>21696</v>
      </c>
      <c r="C368" s="25">
        <v>22347</v>
      </c>
      <c r="D368" s="25">
        <v>22347</v>
      </c>
      <c r="E368" s="12">
        <f>ROUND(C368*Taxes!$C$21+C368,0)</f>
        <v>23017</v>
      </c>
    </row>
    <row r="369" spans="1:5" ht="15" customHeight="1">
      <c r="A369" s="28" t="s">
        <v>201</v>
      </c>
      <c r="B369" s="25">
        <v>21696</v>
      </c>
      <c r="C369" s="25">
        <v>22347</v>
      </c>
      <c r="D369" s="25">
        <v>22347</v>
      </c>
      <c r="E369" s="12">
        <f>ROUND(C369*Taxes!$C$21+C369,0)</f>
        <v>23017</v>
      </c>
    </row>
    <row r="370" spans="1:5" ht="15" customHeight="1">
      <c r="A370" s="28" t="s">
        <v>251</v>
      </c>
      <c r="B370" s="25">
        <v>15000</v>
      </c>
      <c r="C370" s="25">
        <v>15000</v>
      </c>
      <c r="D370" s="25">
        <v>15000</v>
      </c>
      <c r="E370" s="25">
        <v>15000</v>
      </c>
    </row>
    <row r="371" spans="1:5" ht="15" customHeight="1">
      <c r="A371" s="28" t="s">
        <v>78</v>
      </c>
      <c r="B371" s="25">
        <v>4200</v>
      </c>
      <c r="C371" s="25">
        <v>4200</v>
      </c>
      <c r="D371" s="25">
        <v>4200</v>
      </c>
      <c r="E371" s="25">
        <v>10000</v>
      </c>
    </row>
    <row r="372" spans="1:5" ht="15" customHeight="1">
      <c r="A372" s="28" t="s">
        <v>59</v>
      </c>
      <c r="B372" s="25">
        <v>1230</v>
      </c>
      <c r="C372" s="25">
        <v>1453</v>
      </c>
      <c r="D372" s="25">
        <v>1453</v>
      </c>
      <c r="E372" s="25">
        <v>1572</v>
      </c>
    </row>
    <row r="373" spans="1:7" ht="15" customHeight="1">
      <c r="A373" s="28" t="s">
        <v>32</v>
      </c>
      <c r="B373" s="37">
        <v>1579</v>
      </c>
      <c r="C373" s="37">
        <v>1621</v>
      </c>
      <c r="D373" s="37">
        <v>1621</v>
      </c>
      <c r="E373" s="38">
        <f>ROUND(SUM(E366:E372)*0.0145,0)</f>
        <v>1746</v>
      </c>
      <c r="G373" s="25"/>
    </row>
    <row r="374" spans="1:5" ht="15" customHeight="1">
      <c r="A374" s="28" t="s">
        <v>33</v>
      </c>
      <c r="B374" s="37">
        <v>6752</v>
      </c>
      <c r="C374" s="37">
        <v>6931</v>
      </c>
      <c r="D374" s="37">
        <v>6931</v>
      </c>
      <c r="E374" s="38">
        <f>ROUND(SUM(E366:E372)*0.062,0)</f>
        <v>7467</v>
      </c>
    </row>
    <row r="375" spans="1:5" ht="15" customHeight="1">
      <c r="A375" s="28" t="s">
        <v>34</v>
      </c>
      <c r="B375" s="33">
        <v>29630</v>
      </c>
      <c r="C375" s="33">
        <v>32186</v>
      </c>
      <c r="D375" s="33">
        <v>32186</v>
      </c>
      <c r="E375" s="33">
        <v>34076</v>
      </c>
    </row>
    <row r="376" spans="1:5" ht="15" customHeight="1">
      <c r="A376" s="28" t="s">
        <v>35</v>
      </c>
      <c r="B376" s="37">
        <v>3267</v>
      </c>
      <c r="C376" s="37">
        <v>3353</v>
      </c>
      <c r="D376" s="37">
        <v>3353</v>
      </c>
      <c r="E376" s="38">
        <f>ROUND(SUM(E366:E372)*0.03,0)</f>
        <v>3613</v>
      </c>
    </row>
    <row r="377" spans="1:5" ht="15" customHeight="1">
      <c r="A377" s="28" t="s">
        <v>244</v>
      </c>
      <c r="B377" s="37">
        <v>327</v>
      </c>
      <c r="C377" s="37">
        <v>123</v>
      </c>
      <c r="D377" s="37">
        <v>123</v>
      </c>
      <c r="E377" s="38">
        <f>ROUND(SUM(E366:E372)*0.0011,0)</f>
        <v>132</v>
      </c>
    </row>
    <row r="378" spans="1:5" ht="15" customHeight="1">
      <c r="A378" s="28" t="s">
        <v>81</v>
      </c>
      <c r="B378" s="25">
        <v>200</v>
      </c>
      <c r="C378" s="25">
        <v>200</v>
      </c>
      <c r="D378" s="25">
        <v>200</v>
      </c>
      <c r="E378" s="25">
        <v>200</v>
      </c>
    </row>
    <row r="379" spans="1:5" ht="15" customHeight="1">
      <c r="A379" s="28" t="s">
        <v>123</v>
      </c>
      <c r="B379" s="25">
        <v>1000</v>
      </c>
      <c r="C379" s="25">
        <v>1000</v>
      </c>
      <c r="D379" s="25">
        <v>1000</v>
      </c>
      <c r="E379" s="25">
        <v>500</v>
      </c>
    </row>
    <row r="380" spans="1:5" ht="15" customHeight="1">
      <c r="A380" s="28" t="s">
        <v>79</v>
      </c>
      <c r="E380" s="25">
        <v>1500</v>
      </c>
    </row>
    <row r="381" spans="1:5" ht="15" customHeight="1">
      <c r="A381" s="28" t="s">
        <v>228</v>
      </c>
      <c r="B381" s="25">
        <v>1000</v>
      </c>
      <c r="C381" s="25">
        <v>1000</v>
      </c>
      <c r="D381" s="25">
        <v>1000</v>
      </c>
      <c r="E381" s="25">
        <v>1000</v>
      </c>
    </row>
    <row r="382" spans="1:5" ht="15" customHeight="1">
      <c r="A382" s="28" t="s">
        <v>76</v>
      </c>
      <c r="B382" s="25">
        <v>420</v>
      </c>
      <c r="C382" s="25">
        <v>420</v>
      </c>
      <c r="D382" s="25">
        <v>420</v>
      </c>
      <c r="E382" s="25">
        <v>960</v>
      </c>
    </row>
    <row r="383" spans="1:5" ht="15" customHeight="1">
      <c r="A383" s="28" t="s">
        <v>271</v>
      </c>
      <c r="B383" s="25">
        <v>1500</v>
      </c>
      <c r="C383" s="25">
        <v>1500</v>
      </c>
      <c r="D383" s="25">
        <v>1500</v>
      </c>
      <c r="E383" s="25">
        <v>1500</v>
      </c>
    </row>
    <row r="384" spans="1:5" ht="15" customHeight="1">
      <c r="A384" s="28" t="s">
        <v>122</v>
      </c>
      <c r="B384" s="25">
        <v>500</v>
      </c>
      <c r="C384" s="25">
        <v>500</v>
      </c>
      <c r="D384" s="25">
        <v>500</v>
      </c>
      <c r="E384" s="25">
        <v>1000</v>
      </c>
    </row>
    <row r="385" ht="15" customHeight="1">
      <c r="A385" s="33"/>
    </row>
    <row r="386" spans="1:5" ht="15" customHeight="1">
      <c r="A386" s="39" t="s">
        <v>171</v>
      </c>
      <c r="B386" s="32">
        <f>SUM(B365:B385)</f>
        <v>155080</v>
      </c>
      <c r="C386" s="32">
        <v>160617</v>
      </c>
      <c r="D386" s="32">
        <f>SUM(D365:D385)</f>
        <v>160617</v>
      </c>
      <c r="E386" s="32">
        <f>SUM(E365:E385)</f>
        <v>174129</v>
      </c>
    </row>
    <row r="387" ht="15" customHeight="1">
      <c r="A387" s="33"/>
    </row>
    <row r="388" ht="15" customHeight="1">
      <c r="A388" s="35" t="s">
        <v>124</v>
      </c>
    </row>
    <row r="389" ht="15" customHeight="1">
      <c r="A389" s="33"/>
    </row>
    <row r="390" spans="1:5" ht="15" customHeight="1">
      <c r="A390" s="28" t="s">
        <v>341</v>
      </c>
      <c r="B390" s="25">
        <v>23369</v>
      </c>
      <c r="C390" s="25">
        <v>24070</v>
      </c>
      <c r="D390" s="25">
        <v>24070</v>
      </c>
      <c r="E390" s="12">
        <v>24792.1</v>
      </c>
    </row>
    <row r="391" spans="1:5" ht="15" customHeight="1">
      <c r="A391" s="28" t="s">
        <v>342</v>
      </c>
      <c r="B391" s="25">
        <v>23025</v>
      </c>
      <c r="C391" s="25">
        <v>23716</v>
      </c>
      <c r="D391" s="25">
        <v>23716</v>
      </c>
      <c r="E391" s="12">
        <f>ROUND(C391*Taxes!$C$21+C391,0)</f>
        <v>24427</v>
      </c>
    </row>
    <row r="392" spans="1:5" ht="15" customHeight="1">
      <c r="A392" s="28" t="s">
        <v>202</v>
      </c>
      <c r="B392" s="25">
        <v>21696</v>
      </c>
      <c r="C392" s="25">
        <v>22347</v>
      </c>
      <c r="D392" s="25">
        <v>22347</v>
      </c>
      <c r="E392" s="12">
        <f>ROUND(C392*Taxes!$C$21+C392,0)</f>
        <v>23017</v>
      </c>
    </row>
    <row r="393" spans="1:5" ht="15" customHeight="1">
      <c r="A393" s="28" t="s">
        <v>202</v>
      </c>
      <c r="B393" s="25">
        <v>21696</v>
      </c>
      <c r="C393" s="25">
        <v>22347</v>
      </c>
      <c r="D393" s="25">
        <v>22347</v>
      </c>
      <c r="E393" s="12">
        <f>ROUND(C393*Taxes!$C$21+C393,0)</f>
        <v>23017</v>
      </c>
    </row>
    <row r="394" spans="1:5" ht="15" customHeight="1">
      <c r="A394" s="28" t="s">
        <v>202</v>
      </c>
      <c r="B394" s="25">
        <v>21696</v>
      </c>
      <c r="C394" s="25">
        <v>22347</v>
      </c>
      <c r="D394" s="25">
        <v>22347</v>
      </c>
      <c r="E394" s="12">
        <f>ROUND(C394*Taxes!$C$21+C394,0)</f>
        <v>23017</v>
      </c>
    </row>
    <row r="395" spans="1:5" ht="15" customHeight="1">
      <c r="A395" s="28" t="s">
        <v>202</v>
      </c>
      <c r="B395" s="25">
        <v>21696</v>
      </c>
      <c r="C395" s="25">
        <v>22347</v>
      </c>
      <c r="D395" s="25">
        <v>22347</v>
      </c>
      <c r="E395" s="12">
        <f>ROUND(C395*Taxes!$C$21+C395,0)</f>
        <v>23017</v>
      </c>
    </row>
    <row r="396" spans="1:5" ht="15" customHeight="1">
      <c r="A396" s="28" t="s">
        <v>202</v>
      </c>
      <c r="B396" s="25">
        <v>21696</v>
      </c>
      <c r="C396" s="25">
        <v>22347</v>
      </c>
      <c r="D396" s="25">
        <v>22347</v>
      </c>
      <c r="E396" s="12">
        <f>ROUND(C396*Taxes!$C$21+C396,0)</f>
        <v>23017</v>
      </c>
    </row>
    <row r="397" spans="1:5" ht="15" customHeight="1">
      <c r="A397" s="28" t="s">
        <v>202</v>
      </c>
      <c r="B397" s="25">
        <v>21696</v>
      </c>
      <c r="C397" s="25">
        <v>22347</v>
      </c>
      <c r="D397" s="25">
        <v>22347</v>
      </c>
      <c r="E397" s="12">
        <f>ROUND(C397*Taxes!$C$21+C397,0)</f>
        <v>23017</v>
      </c>
    </row>
    <row r="398" spans="1:5" ht="15" customHeight="1">
      <c r="A398" s="28" t="s">
        <v>202</v>
      </c>
      <c r="B398" s="25">
        <v>21696</v>
      </c>
      <c r="C398" s="25">
        <v>22347</v>
      </c>
      <c r="D398" s="25">
        <v>22347</v>
      </c>
      <c r="E398" s="12">
        <f>ROUND(C398*Taxes!$C$21+C398,0)</f>
        <v>23017</v>
      </c>
    </row>
    <row r="399" spans="1:5" ht="15" customHeight="1">
      <c r="A399" s="28" t="s">
        <v>202</v>
      </c>
      <c r="B399" s="25">
        <v>21696</v>
      </c>
      <c r="C399" s="25">
        <v>22347</v>
      </c>
      <c r="D399" s="25">
        <v>22347</v>
      </c>
      <c r="E399" s="12">
        <f>ROUND(C399*Taxes!$C$21+C399,0)</f>
        <v>23017</v>
      </c>
    </row>
    <row r="400" spans="1:5" ht="15" customHeight="1">
      <c r="A400" s="28" t="s">
        <v>242</v>
      </c>
      <c r="B400" s="25">
        <v>16500</v>
      </c>
      <c r="C400" s="25">
        <v>16500</v>
      </c>
      <c r="D400" s="25">
        <v>3000</v>
      </c>
      <c r="E400" s="25">
        <v>16500</v>
      </c>
    </row>
    <row r="401" spans="1:5" ht="15" customHeight="1">
      <c r="A401" s="28" t="s">
        <v>251</v>
      </c>
      <c r="B401" s="25">
        <v>35000</v>
      </c>
      <c r="C401" s="25">
        <v>35000</v>
      </c>
      <c r="D401" s="25">
        <v>48500</v>
      </c>
      <c r="E401" s="25">
        <v>35000</v>
      </c>
    </row>
    <row r="402" spans="1:5" ht="15" customHeight="1">
      <c r="A402" s="28" t="s">
        <v>243</v>
      </c>
      <c r="B402" s="25">
        <v>13135</v>
      </c>
      <c r="C402" s="25">
        <v>13529</v>
      </c>
      <c r="D402" s="25">
        <v>13529</v>
      </c>
      <c r="E402" s="12">
        <f>ROUND(C402*Taxes!$C$21+C402,0)</f>
        <v>13935</v>
      </c>
    </row>
    <row r="403" spans="1:5" ht="15" customHeight="1">
      <c r="A403" s="28" t="s">
        <v>59</v>
      </c>
      <c r="B403" s="25">
        <v>1926</v>
      </c>
      <c r="C403" s="25">
        <v>1573</v>
      </c>
      <c r="D403" s="25">
        <v>1573</v>
      </c>
      <c r="E403" s="25">
        <v>1807</v>
      </c>
    </row>
    <row r="404" spans="1:5" ht="15" customHeight="1">
      <c r="A404" s="28" t="s">
        <v>32</v>
      </c>
      <c r="B404" s="37">
        <v>4155</v>
      </c>
      <c r="C404" s="37">
        <v>4251</v>
      </c>
      <c r="D404" s="37">
        <v>4251</v>
      </c>
      <c r="E404" s="38">
        <f>ROUND(SUM(E390:E403)*0.0145,0)</f>
        <v>4359</v>
      </c>
    </row>
    <row r="405" spans="1:5" ht="15" customHeight="1">
      <c r="A405" s="28" t="s">
        <v>33</v>
      </c>
      <c r="B405" s="37">
        <v>17764</v>
      </c>
      <c r="C405" s="37">
        <v>18176</v>
      </c>
      <c r="D405" s="37">
        <v>18176</v>
      </c>
      <c r="E405" s="38">
        <f>ROUND(SUM(E390:E403)*0.062,0)</f>
        <v>18637</v>
      </c>
    </row>
    <row r="406" spans="1:5" ht="15" customHeight="1">
      <c r="A406" s="28" t="s">
        <v>34</v>
      </c>
      <c r="B406" s="33">
        <v>73619</v>
      </c>
      <c r="C406" s="33">
        <v>80464</v>
      </c>
      <c r="D406" s="33">
        <v>80464</v>
      </c>
      <c r="E406" s="33">
        <v>85190</v>
      </c>
    </row>
    <row r="407" spans="1:5" ht="15" customHeight="1">
      <c r="A407" s="28" t="s">
        <v>35</v>
      </c>
      <c r="B407" s="37">
        <v>8596</v>
      </c>
      <c r="C407" s="37">
        <v>8795</v>
      </c>
      <c r="D407" s="37">
        <v>8795</v>
      </c>
      <c r="E407" s="38">
        <f>ROUND(SUM(E390:E403)*0.03,0)</f>
        <v>9018</v>
      </c>
    </row>
    <row r="408" spans="1:5" ht="15" customHeight="1">
      <c r="A408" s="28" t="s">
        <v>244</v>
      </c>
      <c r="B408" s="37">
        <v>860</v>
      </c>
      <c r="C408" s="37">
        <v>322</v>
      </c>
      <c r="D408" s="37">
        <v>322</v>
      </c>
      <c r="E408" s="38">
        <f>ROUND(SUM(E390:E403)*0.0011,0)</f>
        <v>331</v>
      </c>
    </row>
    <row r="409" spans="1:5" ht="15" customHeight="1">
      <c r="A409" s="28" t="s">
        <v>125</v>
      </c>
      <c r="B409" s="25">
        <v>50000</v>
      </c>
      <c r="C409" s="25">
        <v>50000</v>
      </c>
      <c r="D409" s="25">
        <v>50000</v>
      </c>
      <c r="E409" s="25">
        <v>50000</v>
      </c>
    </row>
    <row r="410" spans="1:5" ht="15" customHeight="1">
      <c r="A410" s="28" t="s">
        <v>311</v>
      </c>
      <c r="E410" s="25">
        <v>10000</v>
      </c>
    </row>
    <row r="411" spans="1:5" ht="15" customHeight="1">
      <c r="A411" s="28" t="s">
        <v>79</v>
      </c>
      <c r="E411" s="25">
        <v>2000</v>
      </c>
    </row>
    <row r="412" spans="1:5" ht="15" customHeight="1">
      <c r="A412" s="28" t="s">
        <v>287</v>
      </c>
      <c r="B412" s="25">
        <v>10000</v>
      </c>
      <c r="C412" s="25">
        <v>10000</v>
      </c>
      <c r="D412" s="25">
        <v>3500</v>
      </c>
      <c r="E412" s="25">
        <v>5000</v>
      </c>
    </row>
    <row r="413" spans="1:5" ht="15" customHeight="1">
      <c r="A413" s="28" t="s">
        <v>119</v>
      </c>
      <c r="B413" s="25">
        <v>15000</v>
      </c>
      <c r="C413" s="25">
        <v>15000</v>
      </c>
      <c r="D413" s="25">
        <v>22500</v>
      </c>
      <c r="E413" s="25">
        <v>20000</v>
      </c>
    </row>
    <row r="414" spans="1:5" ht="15" customHeight="1">
      <c r="A414" s="28" t="s">
        <v>107</v>
      </c>
      <c r="B414" s="25">
        <v>700</v>
      </c>
      <c r="C414" s="25">
        <v>700</v>
      </c>
      <c r="D414" s="25">
        <v>700</v>
      </c>
      <c r="E414" s="25">
        <v>900</v>
      </c>
    </row>
    <row r="415" spans="1:5" ht="15" customHeight="1">
      <c r="A415" s="28" t="s">
        <v>271</v>
      </c>
      <c r="B415" s="25">
        <v>2500</v>
      </c>
      <c r="C415" s="25">
        <v>2500</v>
      </c>
      <c r="D415" s="25">
        <v>2500</v>
      </c>
      <c r="E415" s="25">
        <v>2500</v>
      </c>
    </row>
    <row r="416" spans="1:5" ht="15" customHeight="1">
      <c r="A416" s="28" t="s">
        <v>115</v>
      </c>
      <c r="B416" s="25">
        <v>45000</v>
      </c>
      <c r="C416" s="25">
        <v>45000</v>
      </c>
      <c r="D416" s="25">
        <v>44000</v>
      </c>
      <c r="E416" s="25">
        <v>42000</v>
      </c>
    </row>
    <row r="417" spans="1:5" ht="15" customHeight="1">
      <c r="A417" s="28" t="s">
        <v>122</v>
      </c>
      <c r="B417" s="25">
        <v>2000</v>
      </c>
      <c r="C417" s="25">
        <v>2000</v>
      </c>
      <c r="D417" s="25">
        <v>2000</v>
      </c>
      <c r="E417" s="25">
        <v>2000</v>
      </c>
    </row>
    <row r="418" spans="1:5" ht="15" customHeight="1">
      <c r="A418" s="28" t="s">
        <v>76</v>
      </c>
      <c r="B418" s="25">
        <v>420</v>
      </c>
      <c r="C418" s="25">
        <v>420</v>
      </c>
      <c r="D418" s="25">
        <v>420</v>
      </c>
      <c r="E418" s="25">
        <v>960</v>
      </c>
    </row>
    <row r="419" spans="1:5" ht="15" customHeight="1">
      <c r="A419" s="28" t="s">
        <v>19</v>
      </c>
      <c r="B419" s="25">
        <v>1000</v>
      </c>
      <c r="C419" s="25">
        <v>1000</v>
      </c>
      <c r="D419" s="25">
        <v>1000</v>
      </c>
      <c r="E419" s="25">
        <v>1000</v>
      </c>
    </row>
    <row r="420" spans="1:5" s="50" customFormat="1" ht="15" customHeight="1">
      <c r="A420" s="52"/>
      <c r="B420" s="51"/>
      <c r="C420" s="51"/>
      <c r="D420" s="51"/>
      <c r="E420" s="51"/>
    </row>
    <row r="421" spans="1:5" ht="15" customHeight="1">
      <c r="A421" s="39" t="s">
        <v>172</v>
      </c>
      <c r="B421" s="32">
        <f>SUM(B389:B420)</f>
        <v>518137</v>
      </c>
      <c r="C421" s="32">
        <v>531792</v>
      </c>
      <c r="D421" s="32">
        <f>SUM(D389:D420)</f>
        <v>531792</v>
      </c>
      <c r="E421" s="32">
        <f>SUM(E389:E420)</f>
        <v>554492.1</v>
      </c>
    </row>
    <row r="423" ht="15" customHeight="1">
      <c r="A423" s="30" t="s">
        <v>173</v>
      </c>
    </row>
    <row r="425" ht="15" customHeight="1">
      <c r="A425" s="30" t="s">
        <v>174</v>
      </c>
    </row>
    <row r="426" ht="15" customHeight="1">
      <c r="F426" s="49"/>
    </row>
    <row r="427" spans="1:6" ht="15" customHeight="1">
      <c r="A427" s="3" t="s">
        <v>315</v>
      </c>
      <c r="B427" s="25">
        <v>0</v>
      </c>
      <c r="C427" s="25">
        <v>0</v>
      </c>
      <c r="D427" s="25">
        <v>0</v>
      </c>
      <c r="E427" s="25">
        <v>16708</v>
      </c>
      <c r="F427" s="111"/>
    </row>
    <row r="428" spans="1:6" ht="15" customHeight="1">
      <c r="A428" s="3" t="s">
        <v>316</v>
      </c>
      <c r="B428" s="25">
        <v>0</v>
      </c>
      <c r="C428" s="25">
        <v>0</v>
      </c>
      <c r="D428" s="25">
        <v>0</v>
      </c>
      <c r="E428" s="25">
        <v>7329</v>
      </c>
      <c r="F428" s="111"/>
    </row>
    <row r="429" spans="1:5" ht="15" customHeight="1">
      <c r="A429" s="3" t="s">
        <v>318</v>
      </c>
      <c r="B429" s="25">
        <v>0</v>
      </c>
      <c r="C429" s="25">
        <v>0</v>
      </c>
      <c r="D429" s="25">
        <v>0</v>
      </c>
      <c r="E429" s="32">
        <f>Juve!K17</f>
        <v>1700</v>
      </c>
    </row>
    <row r="430" spans="1:5" ht="15" customHeight="1">
      <c r="A430" s="3" t="s">
        <v>319</v>
      </c>
      <c r="B430" s="25">
        <v>959</v>
      </c>
      <c r="C430" s="25">
        <v>987</v>
      </c>
      <c r="D430" s="25">
        <v>987</v>
      </c>
      <c r="E430" s="32">
        <f>Juve!K18</f>
        <v>1065</v>
      </c>
    </row>
    <row r="431" spans="1:5" ht="15" customHeight="1">
      <c r="A431" s="3" t="s">
        <v>320</v>
      </c>
      <c r="B431" s="25">
        <v>4099</v>
      </c>
      <c r="C431" s="25">
        <v>4220</v>
      </c>
      <c r="D431" s="25">
        <v>4220</v>
      </c>
      <c r="E431" s="32">
        <f>Juve!K19</f>
        <v>4552</v>
      </c>
    </row>
    <row r="432" spans="1:5" ht="15" customHeight="1">
      <c r="A432" s="3" t="s">
        <v>321</v>
      </c>
      <c r="B432" s="25">
        <v>7407</v>
      </c>
      <c r="C432" s="25">
        <v>8047</v>
      </c>
      <c r="D432" s="25">
        <v>8047</v>
      </c>
      <c r="E432" s="32">
        <v>8519</v>
      </c>
    </row>
    <row r="433" spans="1:5" ht="15" customHeight="1">
      <c r="A433" s="3" t="s">
        <v>322</v>
      </c>
      <c r="B433" s="25">
        <v>1953</v>
      </c>
      <c r="C433" s="25">
        <v>2012</v>
      </c>
      <c r="D433" s="25">
        <v>2012</v>
      </c>
      <c r="E433" s="32">
        <f>Juve!K21</f>
        <v>2203</v>
      </c>
    </row>
    <row r="434" spans="1:5" ht="15" customHeight="1">
      <c r="A434" s="3" t="s">
        <v>323</v>
      </c>
      <c r="B434" s="25">
        <v>46</v>
      </c>
      <c r="C434" s="25">
        <v>17</v>
      </c>
      <c r="D434" s="25">
        <v>17</v>
      </c>
      <c r="E434" s="32">
        <f>Juve!K22</f>
        <v>21</v>
      </c>
    </row>
    <row r="435" spans="1:5" ht="15" customHeight="1">
      <c r="A435" s="3" t="s">
        <v>324</v>
      </c>
      <c r="B435" s="25">
        <v>2000</v>
      </c>
      <c r="C435" s="25">
        <v>2000</v>
      </c>
      <c r="D435" s="25">
        <v>2000</v>
      </c>
      <c r="E435" s="32">
        <f>Juve!K23</f>
        <v>2000</v>
      </c>
    </row>
    <row r="436" spans="1:5" ht="15" customHeight="1">
      <c r="A436" s="3" t="s">
        <v>325</v>
      </c>
      <c r="B436" s="25">
        <v>3000</v>
      </c>
      <c r="C436" s="25">
        <v>3000</v>
      </c>
      <c r="D436" s="25">
        <v>3000</v>
      </c>
      <c r="E436" s="32">
        <f>Juve!K24</f>
        <v>1000</v>
      </c>
    </row>
    <row r="437" spans="1:5" ht="15" customHeight="1">
      <c r="A437" s="3" t="s">
        <v>336</v>
      </c>
      <c r="B437" s="25">
        <v>1000</v>
      </c>
      <c r="C437" s="25">
        <v>1000</v>
      </c>
      <c r="D437" s="25">
        <v>1000</v>
      </c>
      <c r="E437" s="32">
        <f>Juve!K25</f>
        <v>1000</v>
      </c>
    </row>
    <row r="438" spans="1:5" ht="15" customHeight="1">
      <c r="A438" s="3" t="s">
        <v>337</v>
      </c>
      <c r="B438" s="25">
        <v>216</v>
      </c>
      <c r="C438" s="25">
        <v>216</v>
      </c>
      <c r="D438" s="25">
        <v>216</v>
      </c>
      <c r="E438" s="32">
        <f>Juve!K26</f>
        <v>260</v>
      </c>
    </row>
    <row r="439" spans="1:5" ht="15" customHeight="1">
      <c r="A439" s="3" t="s">
        <v>313</v>
      </c>
      <c r="B439" s="25">
        <v>1400</v>
      </c>
      <c r="C439" s="25">
        <v>1400</v>
      </c>
      <c r="D439" s="25">
        <v>1400</v>
      </c>
      <c r="E439" s="32">
        <f>Juve!K34</f>
        <v>1400</v>
      </c>
    </row>
    <row r="440" spans="1:5" s="50" customFormat="1" ht="15" customHeight="1">
      <c r="A440" s="3" t="s">
        <v>314</v>
      </c>
      <c r="B440" s="25">
        <v>900</v>
      </c>
      <c r="C440" s="25">
        <v>140</v>
      </c>
      <c r="D440" s="25">
        <v>140</v>
      </c>
      <c r="E440" s="32">
        <f>Juve!K35</f>
        <v>900</v>
      </c>
    </row>
    <row r="441" spans="1:5" ht="15" customHeight="1">
      <c r="A441" s="3" t="s">
        <v>338</v>
      </c>
      <c r="B441" s="25">
        <v>4000</v>
      </c>
      <c r="C441" s="25">
        <v>4000</v>
      </c>
      <c r="D441" s="25">
        <v>4000</v>
      </c>
      <c r="E441" s="32">
        <f>Juve!K36</f>
        <v>3200</v>
      </c>
    </row>
    <row r="442" spans="1:5" ht="15" customHeight="1">
      <c r="A442" s="3" t="s">
        <v>335</v>
      </c>
      <c r="B442" s="25">
        <v>7500</v>
      </c>
      <c r="C442" s="25">
        <v>7500</v>
      </c>
      <c r="D442" s="25">
        <v>7500</v>
      </c>
      <c r="E442" s="32">
        <f>Juve!K38</f>
        <v>7500</v>
      </c>
    </row>
    <row r="443" spans="1:5" ht="15" customHeight="1">
      <c r="A443" s="3" t="s">
        <v>334</v>
      </c>
      <c r="B443" s="25">
        <v>10000</v>
      </c>
      <c r="C443" s="25">
        <v>10000</v>
      </c>
      <c r="D443" s="25">
        <v>10000</v>
      </c>
      <c r="E443" s="32">
        <v>10000</v>
      </c>
    </row>
    <row r="445" spans="1:6" ht="15" customHeight="1">
      <c r="A445" s="39" t="s">
        <v>175</v>
      </c>
      <c r="B445" s="32">
        <f>SUM(B426:B444)</f>
        <v>44480</v>
      </c>
      <c r="C445" s="32">
        <f>SUM(C426:C444)</f>
        <v>44539</v>
      </c>
      <c r="D445" s="32">
        <f>SUM(D426:D444)</f>
        <v>44539</v>
      </c>
      <c r="E445" s="32">
        <f>SUM(E426:E444)</f>
        <v>69357</v>
      </c>
      <c r="F445" s="112"/>
    </row>
    <row r="447" ht="15" customHeight="1">
      <c r="A447" s="30" t="s">
        <v>176</v>
      </c>
    </row>
    <row r="449" spans="1:5" ht="15" customHeight="1">
      <c r="A449" s="28" t="s">
        <v>203</v>
      </c>
      <c r="B449" s="25">
        <v>2500</v>
      </c>
      <c r="C449" s="25">
        <v>2000</v>
      </c>
      <c r="D449" s="25">
        <v>2000</v>
      </c>
      <c r="E449" s="25">
        <v>2000</v>
      </c>
    </row>
    <row r="450" spans="1:5" ht="15" customHeight="1">
      <c r="A450" s="28" t="s">
        <v>79</v>
      </c>
      <c r="B450" s="25">
        <v>1000</v>
      </c>
      <c r="C450" s="25">
        <v>2000</v>
      </c>
      <c r="D450" s="25">
        <v>2000</v>
      </c>
      <c r="E450" s="25">
        <v>2000</v>
      </c>
    </row>
    <row r="451" spans="1:5" ht="15" customHeight="1">
      <c r="A451" s="28" t="s">
        <v>340</v>
      </c>
      <c r="B451" s="25">
        <v>0</v>
      </c>
      <c r="C451" s="25">
        <v>0</v>
      </c>
      <c r="D451" s="25">
        <v>2400</v>
      </c>
      <c r="E451" s="25">
        <v>2400</v>
      </c>
    </row>
    <row r="452" spans="1:5" s="50" customFormat="1" ht="15" customHeight="1">
      <c r="A452" s="28" t="s">
        <v>204</v>
      </c>
      <c r="B452" s="25">
        <v>1000</v>
      </c>
      <c r="C452" s="25">
        <v>2200</v>
      </c>
      <c r="D452" s="25">
        <v>2200</v>
      </c>
      <c r="E452" s="25">
        <v>2200</v>
      </c>
    </row>
    <row r="454" spans="1:5" ht="15" customHeight="1">
      <c r="A454" s="39" t="s">
        <v>177</v>
      </c>
      <c r="B454" s="32">
        <f>SUM(B448:B453)</f>
        <v>4500</v>
      </c>
      <c r="C454" s="32">
        <v>6200</v>
      </c>
      <c r="D454" s="32">
        <f>SUM(D448:D453)</f>
        <v>8600</v>
      </c>
      <c r="E454" s="32">
        <f>SUM(E448:E453)</f>
        <v>8600</v>
      </c>
    </row>
    <row r="456" ht="15" customHeight="1">
      <c r="A456" s="30" t="s">
        <v>178</v>
      </c>
    </row>
    <row r="458" ht="15" customHeight="1">
      <c r="A458" s="28" t="s">
        <v>132</v>
      </c>
    </row>
    <row r="459" spans="1:5" ht="15" customHeight="1">
      <c r="A459" s="28" t="s">
        <v>133</v>
      </c>
      <c r="B459" s="25">
        <v>15000</v>
      </c>
      <c r="C459" s="25">
        <v>16000</v>
      </c>
      <c r="D459" s="25">
        <v>16000</v>
      </c>
      <c r="E459" s="25">
        <v>16000</v>
      </c>
    </row>
    <row r="460" spans="1:5" ht="15" customHeight="1">
      <c r="A460" s="28" t="s">
        <v>205</v>
      </c>
      <c r="B460" s="25">
        <v>2000</v>
      </c>
      <c r="C460" s="25">
        <v>2500</v>
      </c>
      <c r="D460" s="25">
        <v>2500</v>
      </c>
      <c r="E460" s="25">
        <v>2500</v>
      </c>
    </row>
    <row r="461" spans="1:5" ht="15" customHeight="1">
      <c r="A461" s="28" t="s">
        <v>134</v>
      </c>
      <c r="B461" s="25">
        <v>1125</v>
      </c>
      <c r="C461" s="25">
        <v>1625</v>
      </c>
      <c r="D461" s="25">
        <v>1625</v>
      </c>
      <c r="E461" s="25">
        <v>1625</v>
      </c>
    </row>
    <row r="462" spans="1:5" ht="15" customHeight="1">
      <c r="A462" s="28" t="s">
        <v>135</v>
      </c>
      <c r="B462" s="25">
        <v>1125</v>
      </c>
      <c r="C462" s="25">
        <v>1625</v>
      </c>
      <c r="D462" s="25">
        <v>1625</v>
      </c>
      <c r="E462" s="25">
        <v>1625</v>
      </c>
    </row>
    <row r="464" spans="1:5" ht="15" customHeight="1">
      <c r="A464" s="39" t="s">
        <v>179</v>
      </c>
      <c r="B464" s="32">
        <f>SUM(B457:B463)</f>
        <v>19250</v>
      </c>
      <c r="C464" s="32">
        <v>21750</v>
      </c>
      <c r="D464" s="32">
        <f>SUM(D457:D463)</f>
        <v>21750</v>
      </c>
      <c r="E464" s="32">
        <f>SUM(E457:E463)</f>
        <v>21750</v>
      </c>
    </row>
    <row r="466" spans="1:5" ht="15" customHeight="1">
      <c r="A466" s="26" t="s">
        <v>180</v>
      </c>
      <c r="B466" s="40">
        <f>+B362+B386+B421+B445+B454+B464</f>
        <v>1229074</v>
      </c>
      <c r="C466" s="40">
        <v>1262076</v>
      </c>
      <c r="D466" s="40">
        <f>+D362+D386+D421+D445+D454+D464</f>
        <v>1289591</v>
      </c>
      <c r="E466" s="40">
        <f>+E362+E386+E421+E445+E454+E464</f>
        <v>1314271.1</v>
      </c>
    </row>
    <row r="468" ht="15" customHeight="1">
      <c r="A468" s="30" t="s">
        <v>15</v>
      </c>
    </row>
    <row r="470" ht="15" customHeight="1">
      <c r="A470" s="30" t="s">
        <v>112</v>
      </c>
    </row>
    <row r="472" spans="1:5" s="50" customFormat="1" ht="14.25" customHeight="1">
      <c r="A472" s="28" t="s">
        <v>113</v>
      </c>
      <c r="B472" s="25">
        <v>3750</v>
      </c>
      <c r="C472" s="25">
        <v>3750</v>
      </c>
      <c r="D472" s="25">
        <v>3750</v>
      </c>
      <c r="E472" s="25">
        <v>3750</v>
      </c>
    </row>
    <row r="474" spans="1:5" ht="15" customHeight="1">
      <c r="A474" s="26" t="s">
        <v>181</v>
      </c>
      <c r="B474" s="40">
        <f>SUM(B471:B473)</f>
        <v>3750</v>
      </c>
      <c r="C474" s="40">
        <v>3750</v>
      </c>
      <c r="D474" s="40">
        <f>SUM(D471:D473)</f>
        <v>3750</v>
      </c>
      <c r="E474" s="40">
        <f>SUM(E471:E473)</f>
        <v>3750</v>
      </c>
    </row>
    <row r="476" ht="15" customHeight="1">
      <c r="A476" s="30" t="s">
        <v>182</v>
      </c>
    </row>
    <row r="478" ht="15" customHeight="1">
      <c r="A478" s="30" t="s">
        <v>277</v>
      </c>
    </row>
    <row r="480" spans="1:5" ht="15" customHeight="1">
      <c r="A480" s="28" t="s">
        <v>96</v>
      </c>
      <c r="B480" s="25">
        <v>27420</v>
      </c>
      <c r="C480" s="25">
        <v>27420</v>
      </c>
      <c r="D480" s="25">
        <v>27420</v>
      </c>
      <c r="E480" s="25">
        <v>27420</v>
      </c>
    </row>
    <row r="481" spans="1:5" ht="15" customHeight="1">
      <c r="A481" s="28" t="s">
        <v>78</v>
      </c>
      <c r="B481" s="25">
        <v>10400</v>
      </c>
      <c r="C481" s="25">
        <v>10400</v>
      </c>
      <c r="D481" s="25">
        <v>6700</v>
      </c>
      <c r="E481" s="25">
        <v>10400</v>
      </c>
    </row>
    <row r="482" spans="1:4" ht="15" customHeight="1">
      <c r="A482" s="28" t="s">
        <v>251</v>
      </c>
      <c r="D482" s="25">
        <v>2000</v>
      </c>
    </row>
    <row r="483" spans="1:5" ht="15" customHeight="1">
      <c r="A483" s="28" t="s">
        <v>32</v>
      </c>
      <c r="B483" s="37">
        <v>548</v>
      </c>
      <c r="C483" s="37">
        <v>548</v>
      </c>
      <c r="D483" s="37">
        <v>548</v>
      </c>
      <c r="E483" s="38">
        <f>ROUND(SUM(E480:E482)*0.0145,0)</f>
        <v>548</v>
      </c>
    </row>
    <row r="484" spans="1:5" ht="15" customHeight="1">
      <c r="A484" s="28" t="s">
        <v>33</v>
      </c>
      <c r="B484" s="37">
        <v>2345</v>
      </c>
      <c r="C484" s="37">
        <v>2345</v>
      </c>
      <c r="D484" s="37">
        <v>2345</v>
      </c>
      <c r="E484" s="38">
        <f>ROUND(SUM(E480:E482)*0.062,0)</f>
        <v>2345</v>
      </c>
    </row>
    <row r="485" spans="1:5" ht="15" customHeight="1">
      <c r="A485" s="28" t="s">
        <v>34</v>
      </c>
      <c r="B485" s="37">
        <v>7407</v>
      </c>
      <c r="C485" s="37">
        <v>8047</v>
      </c>
      <c r="D485" s="37">
        <v>8047</v>
      </c>
      <c r="E485" s="33">
        <v>8519</v>
      </c>
    </row>
    <row r="486" spans="1:5" ht="15" customHeight="1">
      <c r="A486" s="28" t="s">
        <v>35</v>
      </c>
      <c r="B486" s="37">
        <v>1135</v>
      </c>
      <c r="C486" s="37">
        <v>1135</v>
      </c>
      <c r="D486" s="37">
        <v>1135</v>
      </c>
      <c r="E486" s="38">
        <f>ROUND(SUM(E480:E482)*0.03,0)</f>
        <v>1135</v>
      </c>
    </row>
    <row r="487" spans="1:5" ht="15" customHeight="1">
      <c r="A487" s="28" t="s">
        <v>244</v>
      </c>
      <c r="B487" s="33">
        <v>113</v>
      </c>
      <c r="C487" s="33">
        <v>42</v>
      </c>
      <c r="D487" s="33">
        <v>42</v>
      </c>
      <c r="E487" s="38">
        <f>ROUND(SUM(E480:E482)*0.0011,0)</f>
        <v>42</v>
      </c>
    </row>
    <row r="488" spans="1:5" ht="15" customHeight="1">
      <c r="A488" s="28" t="s">
        <v>79</v>
      </c>
      <c r="B488" s="33">
        <v>500</v>
      </c>
      <c r="C488" s="33">
        <v>500</v>
      </c>
      <c r="D488" s="33">
        <v>500</v>
      </c>
      <c r="E488" s="33">
        <v>500</v>
      </c>
    </row>
    <row r="489" spans="1:5" ht="15" customHeight="1">
      <c r="A489" s="28" t="s">
        <v>284</v>
      </c>
      <c r="B489" s="33">
        <v>6000</v>
      </c>
      <c r="C489" s="33">
        <v>6000</v>
      </c>
      <c r="D489" s="33">
        <v>6000</v>
      </c>
      <c r="E489" s="33">
        <v>6000</v>
      </c>
    </row>
    <row r="490" spans="1:5" ht="15" customHeight="1">
      <c r="A490" s="28" t="s">
        <v>104</v>
      </c>
      <c r="B490" s="33">
        <v>500</v>
      </c>
      <c r="C490" s="33">
        <v>500</v>
      </c>
      <c r="D490" s="33">
        <v>500</v>
      </c>
      <c r="E490" s="33">
        <v>500</v>
      </c>
    </row>
    <row r="491" spans="1:5" ht="15" customHeight="1">
      <c r="A491" s="28" t="s">
        <v>76</v>
      </c>
      <c r="B491" s="25">
        <v>1000</v>
      </c>
      <c r="C491" s="25">
        <v>1600</v>
      </c>
      <c r="D491" s="25">
        <v>1600</v>
      </c>
      <c r="E491" s="25">
        <v>1400</v>
      </c>
    </row>
    <row r="492" spans="1:4" ht="15" customHeight="1">
      <c r="A492" s="28" t="s">
        <v>51</v>
      </c>
      <c r="D492" s="25">
        <v>7230.38</v>
      </c>
    </row>
    <row r="493" spans="1:5" ht="15" customHeight="1">
      <c r="A493" s="28" t="s">
        <v>311</v>
      </c>
      <c r="D493" s="25">
        <v>1700</v>
      </c>
      <c r="E493" s="25">
        <v>1700</v>
      </c>
    </row>
    <row r="494" spans="1:5" ht="15" customHeight="1">
      <c r="A494" s="28" t="s">
        <v>285</v>
      </c>
      <c r="B494" s="25">
        <v>6000</v>
      </c>
      <c r="C494" s="25">
        <v>6000</v>
      </c>
      <c r="D494" s="25">
        <v>6000</v>
      </c>
      <c r="E494" s="25">
        <v>5000</v>
      </c>
    </row>
    <row r="495" spans="1:5" ht="15" customHeight="1">
      <c r="A495" s="28" t="s">
        <v>105</v>
      </c>
      <c r="B495" s="25">
        <v>1200</v>
      </c>
      <c r="C495" s="25">
        <v>1500</v>
      </c>
      <c r="D495" s="25">
        <v>1500</v>
      </c>
      <c r="E495" s="25">
        <v>1500</v>
      </c>
    </row>
    <row r="496" spans="1:5" ht="15" customHeight="1">
      <c r="A496" s="28" t="s">
        <v>119</v>
      </c>
      <c r="B496" s="25">
        <v>200</v>
      </c>
      <c r="C496" s="25">
        <v>1200</v>
      </c>
      <c r="D496" s="25">
        <v>1200</v>
      </c>
      <c r="E496" s="25">
        <v>1200</v>
      </c>
    </row>
    <row r="497" spans="1:5" ht="15" customHeight="1">
      <c r="A497" s="28" t="s">
        <v>107</v>
      </c>
      <c r="B497" s="25">
        <v>135</v>
      </c>
      <c r="C497" s="25">
        <v>600</v>
      </c>
      <c r="D497" s="25">
        <v>600</v>
      </c>
      <c r="E497" s="25">
        <v>600</v>
      </c>
    </row>
    <row r="498" spans="1:5" ht="15" customHeight="1">
      <c r="A498" s="28" t="s">
        <v>271</v>
      </c>
      <c r="B498" s="25">
        <v>2500</v>
      </c>
      <c r="C498" s="25">
        <v>2500</v>
      </c>
      <c r="D498" s="25">
        <v>2500</v>
      </c>
      <c r="E498" s="25">
        <v>2500</v>
      </c>
    </row>
    <row r="499" spans="1:5" ht="15" customHeight="1">
      <c r="A499" s="28" t="s">
        <v>122</v>
      </c>
      <c r="B499" s="25">
        <v>0</v>
      </c>
      <c r="C499" s="25">
        <v>500</v>
      </c>
      <c r="D499" s="25">
        <v>500</v>
      </c>
      <c r="E499" s="25">
        <v>500</v>
      </c>
    </row>
    <row r="501" spans="1:5" ht="15" customHeight="1">
      <c r="A501" s="39" t="s">
        <v>278</v>
      </c>
      <c r="B501" s="32">
        <f>SUM(B479:B500)</f>
        <v>67403</v>
      </c>
      <c r="C501" s="32">
        <v>70837</v>
      </c>
      <c r="D501" s="32">
        <f>SUM(D479:D500)</f>
        <v>78067.38</v>
      </c>
      <c r="E501" s="32">
        <f>SUM(E479:E500)</f>
        <v>71809</v>
      </c>
    </row>
    <row r="503" ht="15" customHeight="1">
      <c r="A503" s="30" t="s">
        <v>18</v>
      </c>
    </row>
    <row r="505" spans="1:5" ht="15" customHeight="1">
      <c r="A505" s="28" t="s">
        <v>206</v>
      </c>
      <c r="B505" s="25">
        <v>17097</v>
      </c>
      <c r="C505" s="25">
        <v>17097</v>
      </c>
      <c r="D505" s="25">
        <v>17097</v>
      </c>
      <c r="E505" s="12">
        <v>18137</v>
      </c>
    </row>
    <row r="506" spans="1:5" ht="15" customHeight="1">
      <c r="A506" s="28" t="s">
        <v>207</v>
      </c>
      <c r="B506" s="25">
        <v>5942</v>
      </c>
      <c r="C506" s="25">
        <v>5942</v>
      </c>
      <c r="D506" s="25">
        <v>5942</v>
      </c>
      <c r="E506" s="12">
        <v>6120</v>
      </c>
    </row>
    <row r="507" spans="1:5" ht="15" customHeight="1">
      <c r="A507" s="28" t="s">
        <v>196</v>
      </c>
      <c r="B507" s="25">
        <v>21493</v>
      </c>
      <c r="C507" s="25">
        <v>24500</v>
      </c>
      <c r="D507" s="25">
        <v>24500</v>
      </c>
      <c r="E507" s="25">
        <v>22802</v>
      </c>
    </row>
    <row r="508" spans="1:5" ht="15" customHeight="1">
      <c r="A508" s="28" t="s">
        <v>351</v>
      </c>
      <c r="B508" s="25">
        <v>0</v>
      </c>
      <c r="C508" s="25">
        <v>0</v>
      </c>
      <c r="D508" s="25">
        <v>0</v>
      </c>
      <c r="E508" s="25">
        <v>1500</v>
      </c>
    </row>
    <row r="509" spans="1:5" ht="15" customHeight="1">
      <c r="A509" s="28" t="s">
        <v>59</v>
      </c>
      <c r="B509" s="25">
        <v>1080</v>
      </c>
      <c r="C509" s="25">
        <v>1080</v>
      </c>
      <c r="D509" s="25">
        <v>1080</v>
      </c>
      <c r="E509" s="25">
        <v>1140</v>
      </c>
    </row>
    <row r="510" spans="1:5" ht="15" customHeight="1">
      <c r="A510" s="28" t="s">
        <v>32</v>
      </c>
      <c r="B510" s="37">
        <v>661</v>
      </c>
      <c r="C510" s="37">
        <v>705</v>
      </c>
      <c r="D510" s="37">
        <v>705</v>
      </c>
      <c r="E510" s="38">
        <f>ROUND(SUM(E505:E509)*0.0145,0)</f>
        <v>721</v>
      </c>
    </row>
    <row r="511" spans="1:5" ht="15" customHeight="1">
      <c r="A511" s="28" t="s">
        <v>33</v>
      </c>
      <c r="B511" s="37">
        <v>2828</v>
      </c>
      <c r="C511" s="37">
        <v>3014</v>
      </c>
      <c r="D511" s="37">
        <v>3014</v>
      </c>
      <c r="E511" s="38">
        <f>ROUND(SUM(E505:E509)*0.062,0)</f>
        <v>3081</v>
      </c>
    </row>
    <row r="512" spans="1:5" ht="15" customHeight="1">
      <c r="A512" s="28" t="s">
        <v>34</v>
      </c>
      <c r="B512" s="33">
        <v>7407</v>
      </c>
      <c r="C512" s="33">
        <v>8047</v>
      </c>
      <c r="D512" s="33">
        <v>8047</v>
      </c>
      <c r="E512" s="33">
        <v>8519</v>
      </c>
    </row>
    <row r="513" spans="1:5" ht="15" customHeight="1">
      <c r="A513" s="28" t="s">
        <v>35</v>
      </c>
      <c r="B513" s="37">
        <v>1368</v>
      </c>
      <c r="C513" s="37">
        <v>1459</v>
      </c>
      <c r="D513" s="37">
        <v>1459</v>
      </c>
      <c r="E513" s="38">
        <f>ROUND(SUM(E505:E509)*0.03,0)</f>
        <v>1491</v>
      </c>
    </row>
    <row r="514" spans="1:5" ht="15" customHeight="1">
      <c r="A514" s="28" t="s">
        <v>244</v>
      </c>
      <c r="B514" s="37">
        <v>137</v>
      </c>
      <c r="C514" s="37">
        <v>53</v>
      </c>
      <c r="D514" s="37">
        <v>53</v>
      </c>
      <c r="E514" s="38">
        <f>ROUND(SUM(E505:E509)*0.0011,0)</f>
        <v>55</v>
      </c>
    </row>
    <row r="515" spans="1:5" ht="15" customHeight="1">
      <c r="A515" s="28" t="s">
        <v>36</v>
      </c>
      <c r="B515" s="25">
        <v>3900</v>
      </c>
      <c r="C515" s="25">
        <v>3900</v>
      </c>
      <c r="D515" s="25">
        <v>3900</v>
      </c>
      <c r="E515" s="25">
        <v>4800</v>
      </c>
    </row>
    <row r="516" spans="1:5" ht="15" customHeight="1">
      <c r="A516" s="28" t="s">
        <v>80</v>
      </c>
      <c r="B516" s="25">
        <v>275</v>
      </c>
      <c r="C516" s="25">
        <v>275</v>
      </c>
      <c r="D516" s="25">
        <v>275</v>
      </c>
      <c r="E516" s="25">
        <v>275</v>
      </c>
    </row>
    <row r="517" spans="1:5" ht="15" customHeight="1">
      <c r="A517" s="28" t="s">
        <v>208</v>
      </c>
      <c r="B517" s="25">
        <v>4650</v>
      </c>
      <c r="C517" s="25">
        <v>4650</v>
      </c>
      <c r="D517" s="25">
        <v>4650</v>
      </c>
      <c r="E517" s="25">
        <v>4650</v>
      </c>
    </row>
    <row r="518" spans="1:5" ht="15" customHeight="1">
      <c r="A518" s="28" t="s">
        <v>81</v>
      </c>
      <c r="B518" s="25">
        <v>160</v>
      </c>
      <c r="C518" s="25">
        <v>160</v>
      </c>
      <c r="D518" s="25">
        <v>160</v>
      </c>
      <c r="E518" s="25">
        <v>100</v>
      </c>
    </row>
    <row r="519" spans="1:5" ht="15" customHeight="1">
      <c r="A519" s="28" t="s">
        <v>76</v>
      </c>
      <c r="B519" s="25">
        <v>2400</v>
      </c>
      <c r="C519" s="25">
        <v>2400</v>
      </c>
      <c r="D519" s="25">
        <v>2400</v>
      </c>
      <c r="E519" s="25">
        <v>2850</v>
      </c>
    </row>
    <row r="520" spans="1:5" ht="15" customHeight="1">
      <c r="A520" s="28" t="s">
        <v>118</v>
      </c>
      <c r="B520" s="25">
        <v>12000</v>
      </c>
      <c r="C520" s="25">
        <v>12000</v>
      </c>
      <c r="D520" s="25">
        <v>12000</v>
      </c>
      <c r="E520" s="25">
        <v>12000</v>
      </c>
    </row>
    <row r="521" spans="1:5" ht="15" customHeight="1">
      <c r="A521" s="28" t="s">
        <v>254</v>
      </c>
      <c r="B521" s="25">
        <v>3500</v>
      </c>
      <c r="C521" s="25">
        <v>4000</v>
      </c>
      <c r="D521" s="25">
        <v>4000</v>
      </c>
      <c r="E521" s="25">
        <v>6000</v>
      </c>
    </row>
    <row r="522" spans="1:5" ht="15" customHeight="1">
      <c r="A522" s="28" t="s">
        <v>131</v>
      </c>
      <c r="B522" s="25">
        <v>1000</v>
      </c>
      <c r="C522" s="25">
        <v>1000</v>
      </c>
      <c r="D522" s="25">
        <v>1000</v>
      </c>
      <c r="E522" s="25">
        <v>1250</v>
      </c>
    </row>
    <row r="523" spans="1:5" ht="15" customHeight="1">
      <c r="A523" s="28" t="s">
        <v>120</v>
      </c>
      <c r="B523" s="25">
        <v>9788</v>
      </c>
      <c r="C523" s="25">
        <v>9788</v>
      </c>
      <c r="D523" s="25">
        <v>10203</v>
      </c>
      <c r="E523" s="25">
        <v>0</v>
      </c>
    </row>
    <row r="524" spans="1:5" ht="15" customHeight="1">
      <c r="A524" s="28" t="s">
        <v>258</v>
      </c>
      <c r="B524" s="25">
        <v>900</v>
      </c>
      <c r="C524" s="25">
        <v>900</v>
      </c>
      <c r="D524" s="25">
        <v>485</v>
      </c>
      <c r="E524" s="25">
        <v>0</v>
      </c>
    </row>
    <row r="526" spans="1:5" ht="15" customHeight="1">
      <c r="A526" s="39" t="s">
        <v>183</v>
      </c>
      <c r="B526" s="32">
        <f>SUM(B504:B525)</f>
        <v>96586</v>
      </c>
      <c r="C526" s="32">
        <v>100970</v>
      </c>
      <c r="D526" s="32">
        <f>SUM(D504:D525)</f>
        <v>100970</v>
      </c>
      <c r="E526" s="32">
        <f>SUM(E504:E525)</f>
        <v>95491</v>
      </c>
    </row>
    <row r="528" spans="1:5" ht="15" customHeight="1">
      <c r="A528" s="26" t="s">
        <v>184</v>
      </c>
      <c r="B528" s="40">
        <f>+B501+B526</f>
        <v>163989</v>
      </c>
      <c r="C528" s="40">
        <v>171807</v>
      </c>
      <c r="D528" s="40">
        <f>+D501+D526</f>
        <v>179037.38</v>
      </c>
      <c r="E528" s="40">
        <f>+E501+E526</f>
        <v>167300</v>
      </c>
    </row>
    <row r="530" ht="15" customHeight="1">
      <c r="A530" s="30" t="s">
        <v>185</v>
      </c>
    </row>
    <row r="532" spans="1:5" ht="15" customHeight="1">
      <c r="A532" s="28" t="s">
        <v>75</v>
      </c>
      <c r="B532" s="25">
        <v>28000</v>
      </c>
      <c r="C532" s="25">
        <v>28000</v>
      </c>
      <c r="D532" s="25">
        <v>28000</v>
      </c>
      <c r="E532" s="25">
        <v>45000</v>
      </c>
    </row>
    <row r="533" spans="1:5" s="50" customFormat="1" ht="15" customHeight="1">
      <c r="A533" s="28" t="s">
        <v>209</v>
      </c>
      <c r="B533" s="25">
        <v>12000</v>
      </c>
      <c r="C533" s="25">
        <v>12000</v>
      </c>
      <c r="D533" s="25">
        <v>12000</v>
      </c>
      <c r="E533" s="25">
        <v>12000</v>
      </c>
    </row>
    <row r="534" spans="1:5" ht="15" customHeight="1">
      <c r="A534" s="28" t="s">
        <v>312</v>
      </c>
      <c r="B534" s="25">
        <v>0</v>
      </c>
      <c r="C534" s="25">
        <v>0</v>
      </c>
      <c r="D534" s="25">
        <v>25000</v>
      </c>
      <c r="E534" s="25">
        <v>25000</v>
      </c>
    </row>
    <row r="536" spans="1:5" ht="15" customHeight="1">
      <c r="A536" s="26" t="s">
        <v>186</v>
      </c>
      <c r="B536" s="40">
        <f>SUM(B531:B535)</f>
        <v>40000</v>
      </c>
      <c r="C536" s="40">
        <v>40000</v>
      </c>
      <c r="D536" s="40">
        <f>SUM(D531:D535)</f>
        <v>65000</v>
      </c>
      <c r="E536" s="40">
        <f>SUM(E531:E535)</f>
        <v>82000</v>
      </c>
    </row>
    <row r="538" spans="1:5" ht="15" customHeight="1">
      <c r="A538" s="30" t="s">
        <v>187</v>
      </c>
      <c r="B538" s="32">
        <f>+B94+B199+B220+B293+B301+B324+B466+B474+B528+B536</f>
        <v>2726963</v>
      </c>
      <c r="C538" s="32">
        <v>2854073.66</v>
      </c>
      <c r="D538" s="32">
        <f>+D94+D199+D220+D293+D301+D324+D466+D474+D528+D536</f>
        <v>3418560.88</v>
      </c>
      <c r="E538" s="32">
        <f>+E94+E199+E220+E293+E301+E324+E466+E474+E528+E536</f>
        <v>2975719.45</v>
      </c>
    </row>
    <row r="540" ht="15" customHeight="1">
      <c r="A540" s="30" t="s">
        <v>188</v>
      </c>
    </row>
    <row r="542" spans="1:5" ht="15" customHeight="1">
      <c r="A542" s="26" t="s">
        <v>189</v>
      </c>
      <c r="B542" s="40">
        <f>+B538+B540</f>
        <v>2726963</v>
      </c>
      <c r="C542" s="40">
        <v>2854073.66</v>
      </c>
      <c r="D542" s="40">
        <f>+D538+D540</f>
        <v>3418560.88</v>
      </c>
      <c r="E542" s="40">
        <f>+E538+E540</f>
        <v>2975719.45</v>
      </c>
    </row>
    <row r="544" spans="1:5" ht="15" customHeight="1">
      <c r="A544" s="30" t="s">
        <v>43</v>
      </c>
      <c r="B544" s="33"/>
      <c r="C544" s="33"/>
      <c r="D544" s="33"/>
      <c r="E544" s="33"/>
    </row>
    <row r="545" spans="2:5" ht="15" customHeight="1">
      <c r="B545" s="33"/>
      <c r="C545" s="33"/>
      <c r="D545" s="33"/>
      <c r="E545" s="33"/>
    </row>
    <row r="546" spans="1:5" ht="15" customHeight="1">
      <c r="A546" s="30" t="s">
        <v>44</v>
      </c>
      <c r="B546" s="41">
        <f>+B32-B542</f>
        <v>9086</v>
      </c>
      <c r="C546" s="41"/>
      <c r="D546" s="41">
        <f>+D32-D542</f>
        <v>-594794.7999999998</v>
      </c>
      <c r="E546" s="41">
        <f>+E32-E542</f>
        <v>-52532.450000000186</v>
      </c>
    </row>
    <row r="547" spans="1:5" ht="15" customHeight="1">
      <c r="A547" s="30" t="s">
        <v>210</v>
      </c>
      <c r="B547" s="35">
        <v>1094200.81</v>
      </c>
      <c r="C547" s="41"/>
      <c r="D547" s="41">
        <f>+B548</f>
        <v>1103286.81</v>
      </c>
      <c r="E547" s="41">
        <f>+D548</f>
        <v>508492.01000000024</v>
      </c>
    </row>
    <row r="548" spans="1:5" ht="15" customHeight="1">
      <c r="A548" s="30" t="s">
        <v>211</v>
      </c>
      <c r="B548" s="41">
        <f>+B546+B547</f>
        <v>1103286.81</v>
      </c>
      <c r="C548" s="41"/>
      <c r="D548" s="41">
        <f>+D546+D547</f>
        <v>508492.01000000024</v>
      </c>
      <c r="E548" s="41">
        <f>+E546+E547</f>
        <v>455959.56000000006</v>
      </c>
    </row>
  </sheetData>
  <sheetProtection/>
  <printOptions/>
  <pageMargins left="0.75" right="0.75" top="1" bottom="1" header="0.5" footer="0.5"/>
  <pageSetup fitToHeight="99" fitToWidth="1" horizontalDpi="300" verticalDpi="300" orientation="portrait" scale="93" r:id="rId1"/>
  <headerFooter alignWithMargins="0">
    <oddFooter>&amp;CPage &amp;P</oddFooter>
  </headerFooter>
  <rowBreaks count="8" manualBreakCount="8">
    <brk id="55" max="255" man="1"/>
    <brk id="134" max="255" man="1"/>
    <brk id="190" max="255" man="1"/>
    <brk id="268" max="4" man="1"/>
    <brk id="325" max="255" man="1"/>
    <brk id="387" max="255" man="1"/>
    <brk id="455" max="255" man="1"/>
    <brk id="5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E43" sqref="E43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spans="1:5" ht="15">
      <c r="A1" s="3"/>
      <c r="B1" s="10" t="s">
        <v>53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23</v>
      </c>
      <c r="B5" s="11">
        <v>62000</v>
      </c>
      <c r="C5" s="11">
        <v>65000</v>
      </c>
      <c r="D5" s="11">
        <v>65000</v>
      </c>
      <c r="E5" s="11">
        <v>65000</v>
      </c>
    </row>
    <row r="6" spans="1:5" ht="15">
      <c r="A6" s="3" t="s">
        <v>24</v>
      </c>
      <c r="B6" s="11">
        <v>500</v>
      </c>
      <c r="C6" s="11">
        <v>500</v>
      </c>
      <c r="D6" s="11">
        <v>500</v>
      </c>
      <c r="E6" s="11">
        <v>500</v>
      </c>
    </row>
    <row r="7" spans="1:5" ht="15">
      <c r="A7" s="3" t="s">
        <v>272</v>
      </c>
      <c r="B7" s="11">
        <v>6000</v>
      </c>
      <c r="C7" s="11">
        <v>6000</v>
      </c>
      <c r="D7" s="11">
        <v>6000</v>
      </c>
      <c r="E7" s="11">
        <v>7000</v>
      </c>
    </row>
    <row r="8" spans="1:5" ht="15">
      <c r="A8" s="3" t="s">
        <v>141</v>
      </c>
      <c r="B8" s="11">
        <v>0</v>
      </c>
      <c r="C8" s="11">
        <v>0</v>
      </c>
      <c r="D8" s="11">
        <v>0</v>
      </c>
      <c r="E8" s="11">
        <v>0</v>
      </c>
    </row>
    <row r="9" spans="1:5" ht="15">
      <c r="A9" s="3"/>
      <c r="B9" s="11"/>
      <c r="C9" s="11"/>
      <c r="D9" s="11"/>
      <c r="E9" s="11"/>
    </row>
    <row r="10" spans="1:5" ht="15">
      <c r="A10" s="7" t="s">
        <v>25</v>
      </c>
      <c r="B10" s="14">
        <v>68500</v>
      </c>
      <c r="C10" s="14">
        <v>71500</v>
      </c>
      <c r="D10" s="14">
        <f>SUM(D5:D9)</f>
        <v>71500</v>
      </c>
      <c r="E10" s="14">
        <f>SUM(E5:E9)</f>
        <v>72500</v>
      </c>
    </row>
    <row r="11" spans="1:5" ht="15">
      <c r="A11" s="3"/>
      <c r="B11" s="11"/>
      <c r="C11" s="11"/>
      <c r="D11" s="11"/>
      <c r="E11" s="11"/>
    </row>
    <row r="12" spans="1:5" ht="15">
      <c r="A12" s="4" t="s">
        <v>20</v>
      </c>
      <c r="B12" s="11"/>
      <c r="C12" s="11"/>
      <c r="D12" s="11"/>
      <c r="E12" s="11"/>
    </row>
    <row r="13" spans="1:5" ht="15">
      <c r="A13" s="3"/>
      <c r="B13" s="11"/>
      <c r="C13" s="11"/>
      <c r="D13" s="11"/>
      <c r="E13" s="11"/>
    </row>
    <row r="14" spans="1:5" ht="15">
      <c r="A14" s="3" t="s">
        <v>26</v>
      </c>
      <c r="B14" s="11">
        <v>96403</v>
      </c>
      <c r="C14" s="11">
        <v>101623</v>
      </c>
      <c r="D14" s="11">
        <v>101623</v>
      </c>
      <c r="E14" s="15">
        <f>ROUND(RB!E31/4,0)</f>
        <v>110916</v>
      </c>
    </row>
    <row r="15" spans="1:5" ht="15">
      <c r="A15" s="3" t="s">
        <v>27</v>
      </c>
      <c r="B15" s="11">
        <v>9693</v>
      </c>
      <c r="C15" s="11">
        <v>9675</v>
      </c>
      <c r="D15" s="11">
        <v>9675</v>
      </c>
      <c r="E15" s="15">
        <f>ROUND(RB!E32/4,0)</f>
        <v>10004</v>
      </c>
    </row>
    <row r="16" spans="1:5" ht="15">
      <c r="A16" s="3"/>
      <c r="B16" s="11"/>
      <c r="C16" s="11"/>
      <c r="D16" s="11"/>
      <c r="E16" s="11"/>
    </row>
    <row r="17" spans="1:5" ht="15">
      <c r="A17" s="7" t="s">
        <v>28</v>
      </c>
      <c r="B17" s="14">
        <v>106096</v>
      </c>
      <c r="C17" s="14">
        <v>111298</v>
      </c>
      <c r="D17" s="14">
        <f>SUM(D13:D16)</f>
        <v>111298</v>
      </c>
      <c r="E17" s="14">
        <f>SUM(E13:E16)</f>
        <v>120920</v>
      </c>
    </row>
    <row r="18" spans="1:5" ht="15">
      <c r="A18" s="3"/>
      <c r="B18" s="11"/>
      <c r="C18" s="11"/>
      <c r="D18" s="11"/>
      <c r="E18" s="11"/>
    </row>
    <row r="19" spans="1:5" ht="15">
      <c r="A19" s="4" t="s">
        <v>29</v>
      </c>
      <c r="B19" s="14">
        <v>174596</v>
      </c>
      <c r="C19" s="14">
        <v>182798</v>
      </c>
      <c r="D19" s="14">
        <f>+D10+D17</f>
        <v>182798</v>
      </c>
      <c r="E19" s="14">
        <f>+E10+E17</f>
        <v>193420</v>
      </c>
    </row>
    <row r="20" spans="1:5" ht="15">
      <c r="A20" s="3"/>
      <c r="B20" s="11"/>
      <c r="C20" s="11"/>
      <c r="D20" s="11"/>
      <c r="E20" s="11"/>
    </row>
    <row r="21" spans="1:5" ht="15">
      <c r="A21" s="4" t="s">
        <v>9</v>
      </c>
      <c r="B21" s="11"/>
      <c r="C21" s="11"/>
      <c r="D21" s="11"/>
      <c r="E21" s="11"/>
    </row>
    <row r="22" spans="1:5" ht="15">
      <c r="A22" s="3"/>
      <c r="B22" s="11"/>
      <c r="C22" s="11"/>
      <c r="D22" s="11"/>
      <c r="E22" s="11"/>
    </row>
    <row r="23" spans="1:5" ht="15">
      <c r="A23" s="3" t="s">
        <v>30</v>
      </c>
      <c r="B23" s="11">
        <v>23850</v>
      </c>
      <c r="C23" s="11">
        <v>24566</v>
      </c>
      <c r="D23" s="11">
        <v>24566</v>
      </c>
      <c r="E23" s="12">
        <f>ROUND(C23*Taxes!$C$21+C23,0)</f>
        <v>25303</v>
      </c>
    </row>
    <row r="24" spans="1:5" ht="13.5" customHeight="1">
      <c r="A24" s="3" t="s">
        <v>30</v>
      </c>
      <c r="B24" s="11">
        <v>23850</v>
      </c>
      <c r="C24" s="11">
        <v>24566</v>
      </c>
      <c r="D24" s="11">
        <v>24566</v>
      </c>
      <c r="E24" s="12">
        <f>ROUND(C24*Taxes!$C$21+C24,0)</f>
        <v>25303</v>
      </c>
    </row>
    <row r="25" spans="1:5" ht="15">
      <c r="A25" s="3" t="s">
        <v>251</v>
      </c>
      <c r="B25" s="11">
        <v>2000</v>
      </c>
      <c r="C25" s="11">
        <v>2000</v>
      </c>
      <c r="D25" s="11">
        <v>2000</v>
      </c>
      <c r="E25" s="11">
        <v>2000</v>
      </c>
    </row>
    <row r="26" spans="1:5" ht="15">
      <c r="A26" s="3" t="s">
        <v>59</v>
      </c>
      <c r="B26" s="11">
        <v>1995</v>
      </c>
      <c r="C26" s="11">
        <v>2120</v>
      </c>
      <c r="D26" s="11">
        <v>2120</v>
      </c>
      <c r="E26" s="11">
        <v>2180</v>
      </c>
    </row>
    <row r="27" spans="1:5" ht="15">
      <c r="A27" s="3" t="s">
        <v>32</v>
      </c>
      <c r="B27" s="11">
        <v>750</v>
      </c>
      <c r="C27" s="11">
        <v>772</v>
      </c>
      <c r="D27" s="11">
        <v>772</v>
      </c>
      <c r="E27" s="15">
        <f>ROUND(SUM(E23:E26)*0.0145,0)</f>
        <v>794</v>
      </c>
    </row>
    <row r="28" spans="1:5" ht="15">
      <c r="A28" s="3" t="s">
        <v>33</v>
      </c>
      <c r="B28" s="11">
        <v>3205</v>
      </c>
      <c r="C28" s="11">
        <v>3302</v>
      </c>
      <c r="D28" s="11">
        <v>3302</v>
      </c>
      <c r="E28" s="15">
        <f>ROUND(SUM(E23:E26)*0.062,0)</f>
        <v>3397</v>
      </c>
    </row>
    <row r="29" spans="1:5" ht="15">
      <c r="A29" s="3" t="s">
        <v>34</v>
      </c>
      <c r="B29" s="11">
        <v>14815</v>
      </c>
      <c r="C29" s="11">
        <v>16093</v>
      </c>
      <c r="D29" s="11">
        <v>16093</v>
      </c>
      <c r="E29" s="11">
        <v>17038</v>
      </c>
    </row>
    <row r="30" spans="1:5" ht="15">
      <c r="A30" s="3" t="s">
        <v>35</v>
      </c>
      <c r="B30" s="11">
        <v>1491</v>
      </c>
      <c r="C30" s="11">
        <v>1538</v>
      </c>
      <c r="D30" s="11">
        <v>1538</v>
      </c>
      <c r="E30" s="15">
        <f>ROUND((SUM(E23:E26)-E25)*0.03,0)</f>
        <v>1584</v>
      </c>
    </row>
    <row r="31" spans="1:5" ht="15">
      <c r="A31" s="3" t="s">
        <v>244</v>
      </c>
      <c r="B31" s="11">
        <v>155</v>
      </c>
      <c r="C31" s="11">
        <v>160</v>
      </c>
      <c r="D31" s="11">
        <v>160</v>
      </c>
      <c r="E31" s="15">
        <f>ROUND(SUM(E23:E26)*0.0011,0)</f>
        <v>60</v>
      </c>
    </row>
    <row r="32" spans="1:5" ht="15">
      <c r="A32" s="3" t="s">
        <v>36</v>
      </c>
      <c r="B32" s="11">
        <v>4800</v>
      </c>
      <c r="C32" s="11">
        <v>4800</v>
      </c>
      <c r="D32" s="11">
        <v>4800</v>
      </c>
      <c r="E32" s="11">
        <v>4800</v>
      </c>
    </row>
    <row r="33" spans="1:5" ht="15">
      <c r="A33" s="3" t="s">
        <v>37</v>
      </c>
      <c r="B33" s="11">
        <v>1200</v>
      </c>
      <c r="C33" s="11">
        <v>1200</v>
      </c>
      <c r="D33" s="11">
        <v>1100</v>
      </c>
      <c r="E33" s="11">
        <v>1200</v>
      </c>
    </row>
    <row r="34" spans="1:5" ht="15">
      <c r="A34" s="3" t="s">
        <v>38</v>
      </c>
      <c r="B34" s="11">
        <v>4000</v>
      </c>
      <c r="C34" s="11">
        <v>4000</v>
      </c>
      <c r="D34" s="11">
        <v>4000</v>
      </c>
      <c r="E34" s="11">
        <v>4000</v>
      </c>
    </row>
    <row r="35" spans="1:5" ht="15">
      <c r="A35" s="3" t="s">
        <v>104</v>
      </c>
      <c r="B35" s="11">
        <v>2450</v>
      </c>
      <c r="C35" s="11">
        <v>2450</v>
      </c>
      <c r="D35" s="11">
        <v>2450</v>
      </c>
      <c r="E35" s="11">
        <v>2450</v>
      </c>
    </row>
    <row r="36" spans="1:5" ht="15">
      <c r="A36" s="3" t="s">
        <v>47</v>
      </c>
      <c r="B36" s="11">
        <v>40000</v>
      </c>
      <c r="C36" s="11">
        <v>40000</v>
      </c>
      <c r="D36" s="11">
        <v>35000</v>
      </c>
      <c r="E36" s="11">
        <v>40000</v>
      </c>
    </row>
    <row r="37" spans="1:5" ht="15">
      <c r="A37" s="3" t="s">
        <v>81</v>
      </c>
      <c r="B37" s="11">
        <v>50</v>
      </c>
      <c r="C37" s="11">
        <v>50</v>
      </c>
      <c r="D37" s="11">
        <v>50</v>
      </c>
      <c r="E37" s="11">
        <v>50</v>
      </c>
    </row>
    <row r="38" spans="1:5" ht="15">
      <c r="A38" s="3" t="s">
        <v>300</v>
      </c>
      <c r="B38" s="11">
        <v>27000</v>
      </c>
      <c r="C38" s="11">
        <v>27000</v>
      </c>
      <c r="D38" s="11">
        <v>37000</v>
      </c>
      <c r="E38" s="11">
        <v>27000</v>
      </c>
    </row>
    <row r="39" spans="1:5" ht="15">
      <c r="A39" s="3" t="s">
        <v>76</v>
      </c>
      <c r="B39" s="11">
        <v>1000</v>
      </c>
      <c r="C39" s="11">
        <v>1000</v>
      </c>
      <c r="D39" s="11">
        <v>1000</v>
      </c>
      <c r="E39" s="11">
        <v>1000</v>
      </c>
    </row>
    <row r="40" spans="1:5" ht="15">
      <c r="A40" s="3" t="s">
        <v>105</v>
      </c>
      <c r="B40" s="11">
        <v>1000</v>
      </c>
      <c r="C40" s="11">
        <v>1000</v>
      </c>
      <c r="D40" s="11">
        <v>1000</v>
      </c>
      <c r="E40" s="11">
        <v>1000</v>
      </c>
    </row>
    <row r="41" spans="1:5" ht="15">
      <c r="A41" s="3" t="s">
        <v>271</v>
      </c>
      <c r="B41" s="11">
        <v>900</v>
      </c>
      <c r="C41" s="11">
        <v>900</v>
      </c>
      <c r="D41" s="11">
        <v>1000</v>
      </c>
      <c r="E41" s="11">
        <v>900</v>
      </c>
    </row>
    <row r="42" spans="1:5" ht="15">
      <c r="A42" s="3"/>
      <c r="B42" s="11"/>
      <c r="C42" s="11"/>
      <c r="D42" s="11"/>
      <c r="E42" s="11"/>
    </row>
    <row r="43" spans="1:5" ht="15">
      <c r="A43" s="2" t="s">
        <v>25</v>
      </c>
      <c r="B43" s="15">
        <v>154511</v>
      </c>
      <c r="C43" s="15">
        <v>157517</v>
      </c>
      <c r="D43" s="15">
        <f>SUM(D22:D42)</f>
        <v>162517</v>
      </c>
      <c r="E43" s="15">
        <f>SUM(E22:E42)</f>
        <v>160059</v>
      </c>
    </row>
    <row r="44" spans="1:5" ht="15">
      <c r="A44" s="3"/>
      <c r="B44" s="11"/>
      <c r="C44" s="11"/>
      <c r="D44" s="11"/>
      <c r="E44" s="11"/>
    </row>
    <row r="45" spans="1:5" ht="15">
      <c r="A45" s="3" t="s">
        <v>19</v>
      </c>
      <c r="B45" s="11">
        <v>13000</v>
      </c>
      <c r="C45" s="11">
        <v>13000</v>
      </c>
      <c r="D45" s="11">
        <v>8000</v>
      </c>
      <c r="E45" s="11">
        <v>13000</v>
      </c>
    </row>
    <row r="46" spans="1:5" ht="15">
      <c r="A46" s="3" t="s">
        <v>39</v>
      </c>
      <c r="B46" s="11">
        <v>11594</v>
      </c>
      <c r="C46" s="11">
        <v>11594</v>
      </c>
      <c r="D46" s="11">
        <v>11594</v>
      </c>
      <c r="E46" s="11">
        <v>12975</v>
      </c>
    </row>
    <row r="47" spans="1:5" ht="15">
      <c r="A47" s="3" t="s">
        <v>40</v>
      </c>
      <c r="B47" s="11">
        <v>1967</v>
      </c>
      <c r="C47" s="11">
        <v>1967</v>
      </c>
      <c r="D47" s="11">
        <v>1967</v>
      </c>
      <c r="E47" s="11">
        <v>530</v>
      </c>
    </row>
    <row r="48" spans="1:5" ht="15">
      <c r="A48" s="3"/>
      <c r="B48" s="11"/>
      <c r="C48" s="11"/>
      <c r="D48" s="11"/>
      <c r="E48" s="11"/>
    </row>
    <row r="49" spans="1:5" ht="15">
      <c r="A49" s="2" t="s">
        <v>41</v>
      </c>
      <c r="B49" s="15">
        <v>26561</v>
      </c>
      <c r="C49" s="15">
        <v>26561</v>
      </c>
      <c r="D49" s="15">
        <f>SUM(D44:D48)</f>
        <v>21561</v>
      </c>
      <c r="E49" s="15">
        <f>SUM(E44:E48)</f>
        <v>26505</v>
      </c>
    </row>
    <row r="50" spans="1:5" ht="15">
      <c r="A50" s="3"/>
      <c r="B50" s="11"/>
      <c r="C50" s="11"/>
      <c r="D50" s="11"/>
      <c r="E50" s="11"/>
    </row>
    <row r="51" spans="1:5" ht="15">
      <c r="A51" s="4" t="s">
        <v>42</v>
      </c>
      <c r="B51" s="14">
        <v>181072</v>
      </c>
      <c r="C51" s="14">
        <v>184078</v>
      </c>
      <c r="D51" s="14">
        <f>+D43+D49</f>
        <v>184078</v>
      </c>
      <c r="E51" s="14">
        <f>+E43+E49</f>
        <v>186564</v>
      </c>
    </row>
    <row r="52" spans="1:5" ht="15">
      <c r="A52" s="3"/>
      <c r="B52" s="11"/>
      <c r="C52" s="11"/>
      <c r="D52" s="11"/>
      <c r="E52" s="11"/>
    </row>
    <row r="53" spans="1:5" ht="15">
      <c r="A53" s="4" t="s">
        <v>43</v>
      </c>
      <c r="B53" s="11"/>
      <c r="C53" s="11"/>
      <c r="D53" s="11"/>
      <c r="E53" s="11"/>
    </row>
    <row r="54" spans="1:5" ht="15" hidden="1">
      <c r="A54" s="3"/>
      <c r="B54" s="11"/>
      <c r="C54" s="11"/>
      <c r="D54" s="11"/>
      <c r="E54" s="11"/>
    </row>
    <row r="55" spans="1:5" ht="15">
      <c r="A55" s="4" t="s">
        <v>44</v>
      </c>
      <c r="B55" s="14">
        <f>+B19-B51</f>
        <v>-6476</v>
      </c>
      <c r="C55" s="14"/>
      <c r="D55" s="14">
        <f>+D19-D51</f>
        <v>-1280</v>
      </c>
      <c r="E55" s="14">
        <f>+E19-E51</f>
        <v>6856</v>
      </c>
    </row>
    <row r="56" spans="1:5" ht="15">
      <c r="A56" s="4" t="s">
        <v>210</v>
      </c>
      <c r="B56" s="10">
        <v>104163.03</v>
      </c>
      <c r="C56" s="14"/>
      <c r="D56" s="14">
        <f>+B57</f>
        <v>97687.03</v>
      </c>
      <c r="E56" s="14">
        <f>+D57</f>
        <v>96407.03</v>
      </c>
    </row>
    <row r="57" spans="1:5" ht="15">
      <c r="A57" s="4" t="s">
        <v>211</v>
      </c>
      <c r="B57" s="14">
        <f>+B55+B56</f>
        <v>97687.03</v>
      </c>
      <c r="C57" s="14"/>
      <c r="D57" s="14">
        <f>+D55+D56</f>
        <v>96407.03</v>
      </c>
      <c r="E57" s="14">
        <f>+E55+E56</f>
        <v>103263.03</v>
      </c>
    </row>
    <row r="58" spans="1:5" ht="15">
      <c r="A58" s="3"/>
      <c r="B58" s="11"/>
      <c r="C58" s="11"/>
      <c r="D58" s="11"/>
      <c r="E58" s="11"/>
    </row>
    <row r="59" spans="1:5" ht="15">
      <c r="A59" s="3"/>
      <c r="B59" s="11"/>
      <c r="C59" s="11"/>
      <c r="D59" s="11"/>
      <c r="E59" s="11"/>
    </row>
    <row r="60" spans="1:5" ht="15">
      <c r="A60" s="3"/>
      <c r="B60" s="11"/>
      <c r="C60" s="11"/>
      <c r="D60" s="11"/>
      <c r="E60" s="11"/>
    </row>
    <row r="61" spans="1:5" ht="15">
      <c r="A61" s="3"/>
      <c r="B61" s="11"/>
      <c r="C61" s="11"/>
      <c r="D61" s="11"/>
      <c r="E61" s="11"/>
    </row>
    <row r="62" spans="1:5" ht="15">
      <c r="A62" s="3"/>
      <c r="B62" s="11"/>
      <c r="C62" s="11"/>
      <c r="D62" s="11"/>
      <c r="E62" s="11"/>
    </row>
    <row r="63" spans="1:5" ht="15">
      <c r="A63" s="3"/>
      <c r="B63" s="11"/>
      <c r="C63" s="11"/>
      <c r="D63" s="11"/>
      <c r="E63" s="11"/>
    </row>
    <row r="64" spans="1:5" ht="15">
      <c r="A64" s="3"/>
      <c r="B64" s="11"/>
      <c r="C64" s="11"/>
      <c r="D64" s="11"/>
      <c r="E64" s="11"/>
    </row>
    <row r="65" spans="1:5" ht="15">
      <c r="A65" s="3"/>
      <c r="B65" s="11"/>
      <c r="C65" s="11"/>
      <c r="D65" s="11"/>
      <c r="E65" s="11"/>
    </row>
    <row r="66" spans="1:5" ht="15">
      <c r="A66" s="3"/>
      <c r="B66" s="11"/>
      <c r="C66" s="11"/>
      <c r="D66" s="11"/>
      <c r="E66" s="11"/>
    </row>
    <row r="67" spans="1:5" ht="15">
      <c r="A67" s="3"/>
      <c r="B67" s="11"/>
      <c r="C67" s="11"/>
      <c r="D67" s="11"/>
      <c r="E67" s="11"/>
    </row>
    <row r="68" spans="1:5" ht="15">
      <c r="A68" s="3"/>
      <c r="B68" s="11"/>
      <c r="C68" s="11"/>
      <c r="D68" s="11"/>
      <c r="E68" s="11"/>
    </row>
    <row r="69" spans="1:5" ht="15">
      <c r="A69" s="3"/>
      <c r="B69" s="11"/>
      <c r="C69" s="11"/>
      <c r="D69" s="11"/>
      <c r="E69" s="11"/>
    </row>
    <row r="70" spans="1:5" ht="15">
      <c r="A70" s="3"/>
      <c r="B70" s="11"/>
      <c r="C70" s="11"/>
      <c r="D70" s="11"/>
      <c r="E70" s="11"/>
    </row>
    <row r="71" spans="1:5" ht="15">
      <c r="A71" s="3"/>
      <c r="B71" s="11"/>
      <c r="C71" s="11"/>
      <c r="D71" s="11"/>
      <c r="E71" s="11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40">
      <selection activeCell="E49" sqref="E49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spans="1:5" ht="15">
      <c r="A1" s="3"/>
      <c r="B1" s="10" t="s">
        <v>64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23</v>
      </c>
      <c r="B5" s="11">
        <v>62000</v>
      </c>
      <c r="C5" s="11">
        <v>65000</v>
      </c>
      <c r="D5" s="11">
        <v>65000</v>
      </c>
      <c r="E5" s="11">
        <v>65000</v>
      </c>
    </row>
    <row r="6" spans="1:5" ht="15">
      <c r="A6" s="3" t="s">
        <v>24</v>
      </c>
      <c r="B6" s="11">
        <v>500</v>
      </c>
      <c r="C6" s="11">
        <v>500</v>
      </c>
      <c r="D6" s="11">
        <v>500</v>
      </c>
      <c r="E6" s="11">
        <v>500</v>
      </c>
    </row>
    <row r="7" spans="1:5" ht="15">
      <c r="A7" s="3" t="s">
        <v>272</v>
      </c>
      <c r="B7" s="11">
        <v>6000</v>
      </c>
      <c r="C7" s="11">
        <v>6000</v>
      </c>
      <c r="D7" s="11">
        <v>6000</v>
      </c>
      <c r="E7" s="11">
        <v>7000</v>
      </c>
    </row>
    <row r="8" spans="1:5" ht="15">
      <c r="A8" s="3" t="s">
        <v>260</v>
      </c>
      <c r="B8" s="11">
        <v>0</v>
      </c>
      <c r="C8" s="11">
        <v>0</v>
      </c>
      <c r="D8" s="11">
        <v>0</v>
      </c>
      <c r="E8" s="11">
        <v>0</v>
      </c>
    </row>
    <row r="9" spans="1:5" ht="15">
      <c r="A9" s="3" t="s">
        <v>302</v>
      </c>
      <c r="B9" s="11">
        <v>0</v>
      </c>
      <c r="C9" s="11">
        <v>0</v>
      </c>
      <c r="D9" s="11">
        <v>0</v>
      </c>
      <c r="E9" s="11">
        <v>0</v>
      </c>
    </row>
    <row r="10" spans="1:5" ht="15">
      <c r="A10" s="3"/>
      <c r="B10" s="11"/>
      <c r="C10" s="11"/>
      <c r="D10" s="11"/>
      <c r="E10" s="11"/>
    </row>
    <row r="11" spans="1:5" ht="15">
      <c r="A11" s="7" t="s">
        <v>25</v>
      </c>
      <c r="B11" s="14">
        <v>68500</v>
      </c>
      <c r="C11" s="14">
        <v>71500</v>
      </c>
      <c r="D11" s="14">
        <v>71500</v>
      </c>
      <c r="E11" s="14">
        <f>SUM(E5:E10)</f>
        <v>72500</v>
      </c>
    </row>
    <row r="12" spans="1:5" ht="15">
      <c r="A12" s="3"/>
      <c r="B12" s="11"/>
      <c r="C12" s="11"/>
      <c r="D12" s="11"/>
      <c r="E12" s="11"/>
    </row>
    <row r="13" spans="1:5" ht="15">
      <c r="A13" s="4" t="s">
        <v>20</v>
      </c>
      <c r="B13" s="11"/>
      <c r="C13" s="11"/>
      <c r="D13" s="11"/>
      <c r="E13" s="11"/>
    </row>
    <row r="14" spans="1:5" ht="15">
      <c r="A14" s="3"/>
      <c r="B14" s="11"/>
      <c r="C14" s="11"/>
      <c r="D14" s="11"/>
      <c r="E14" s="11"/>
    </row>
    <row r="15" spans="1:5" ht="15">
      <c r="A15" s="3" t="s">
        <v>26</v>
      </c>
      <c r="B15" s="11">
        <v>96403</v>
      </c>
      <c r="C15" s="11">
        <v>101623</v>
      </c>
      <c r="D15" s="11">
        <v>101623</v>
      </c>
      <c r="E15" s="15">
        <f>ROUND(RB!E31/4,0)</f>
        <v>110916</v>
      </c>
    </row>
    <row r="16" spans="1:5" ht="15">
      <c r="A16" s="3" t="s">
        <v>27</v>
      </c>
      <c r="B16" s="11">
        <v>9693</v>
      </c>
      <c r="C16" s="11">
        <v>9675</v>
      </c>
      <c r="D16" s="11">
        <v>9675</v>
      </c>
      <c r="E16" s="15">
        <f>ROUND(RB!E32/4,0)</f>
        <v>10004</v>
      </c>
    </row>
    <row r="17" spans="1:5" ht="15">
      <c r="A17" s="3"/>
      <c r="B17" s="11"/>
      <c r="C17" s="11"/>
      <c r="D17" s="11"/>
      <c r="E17" s="11"/>
    </row>
    <row r="18" spans="1:5" ht="15">
      <c r="A18" s="7" t="s">
        <v>28</v>
      </c>
      <c r="B18" s="14">
        <v>106096</v>
      </c>
      <c r="C18" s="14">
        <v>111298</v>
      </c>
      <c r="D18" s="14">
        <v>111298</v>
      </c>
      <c r="E18" s="14">
        <f>SUM(E14:E17)</f>
        <v>120920</v>
      </c>
    </row>
    <row r="19" spans="1:5" ht="15">
      <c r="A19" s="3"/>
      <c r="B19" s="11"/>
      <c r="C19" s="11"/>
      <c r="D19" s="11"/>
      <c r="E19" s="11"/>
    </row>
    <row r="20" spans="1:5" ht="15">
      <c r="A20" s="4" t="s">
        <v>29</v>
      </c>
      <c r="B20" s="14">
        <v>174596</v>
      </c>
      <c r="C20" s="14">
        <v>182798</v>
      </c>
      <c r="D20" s="14">
        <v>182798</v>
      </c>
      <c r="E20" s="14">
        <f>+E11+E18</f>
        <v>193420</v>
      </c>
    </row>
    <row r="21" spans="1:5" ht="15">
      <c r="A21" s="3"/>
      <c r="B21" s="11"/>
      <c r="C21" s="11"/>
      <c r="D21" s="11"/>
      <c r="E21" s="11"/>
    </row>
    <row r="22" spans="1:5" ht="15">
      <c r="A22" s="4" t="s">
        <v>9</v>
      </c>
      <c r="B22" s="11"/>
      <c r="C22" s="11"/>
      <c r="D22" s="11"/>
      <c r="E22" s="11"/>
    </row>
    <row r="23" spans="1:5" ht="15">
      <c r="A23" s="3"/>
      <c r="B23" s="11"/>
      <c r="C23" s="11"/>
      <c r="D23" s="11"/>
      <c r="E23" s="11"/>
    </row>
    <row r="24" spans="1:5" ht="15">
      <c r="A24" s="3" t="s">
        <v>30</v>
      </c>
      <c r="B24" s="11">
        <v>23850</v>
      </c>
      <c r="C24" s="11">
        <v>24566</v>
      </c>
      <c r="D24" s="11">
        <v>24566</v>
      </c>
      <c r="E24" s="12">
        <f>ROUND(C24*Taxes!$C$21+C24,0)</f>
        <v>25303</v>
      </c>
    </row>
    <row r="25" spans="1:5" ht="15">
      <c r="A25" s="3" t="s">
        <v>30</v>
      </c>
      <c r="B25" s="11">
        <v>23850</v>
      </c>
      <c r="C25" s="11">
        <v>24566</v>
      </c>
      <c r="D25" s="11">
        <v>24566</v>
      </c>
      <c r="E25" s="12">
        <f>ROUND(C25*Taxes!$C$21+C25,0)</f>
        <v>25303</v>
      </c>
    </row>
    <row r="26" spans="1:5" ht="15">
      <c r="A26" s="3" t="s">
        <v>251</v>
      </c>
      <c r="B26" s="11">
        <v>9372</v>
      </c>
      <c r="C26" s="11">
        <v>9372</v>
      </c>
      <c r="D26" s="11">
        <v>9197</v>
      </c>
      <c r="E26" s="11">
        <v>9372</v>
      </c>
    </row>
    <row r="27" spans="1:5" ht="15">
      <c r="A27" s="3" t="s">
        <v>78</v>
      </c>
      <c r="B27" s="11">
        <v>0</v>
      </c>
      <c r="C27" s="11">
        <v>0</v>
      </c>
      <c r="D27" s="11">
        <v>0</v>
      </c>
      <c r="E27" s="11">
        <v>0</v>
      </c>
    </row>
    <row r="28" spans="1:5" ht="15">
      <c r="A28" s="3" t="s">
        <v>59</v>
      </c>
      <c r="B28" s="11">
        <v>428</v>
      </c>
      <c r="C28" s="11">
        <v>717</v>
      </c>
      <c r="D28" s="11">
        <v>717</v>
      </c>
      <c r="E28" s="11">
        <v>847</v>
      </c>
    </row>
    <row r="29" spans="1:5" ht="15">
      <c r="A29" s="3" t="s">
        <v>32</v>
      </c>
      <c r="B29" s="11">
        <v>834</v>
      </c>
      <c r="C29" s="11">
        <v>859</v>
      </c>
      <c r="D29" s="11">
        <v>859</v>
      </c>
      <c r="E29" s="15">
        <f>ROUND(SUM(E24:E28)*0.0145,0)</f>
        <v>882</v>
      </c>
    </row>
    <row r="30" spans="1:5" ht="15">
      <c r="A30" s="3" t="s">
        <v>33</v>
      </c>
      <c r="B30" s="11">
        <v>3565</v>
      </c>
      <c r="C30" s="11">
        <v>3672</v>
      </c>
      <c r="D30" s="11">
        <v>3672</v>
      </c>
      <c r="E30" s="15">
        <f>ROUND(SUM(E24:E28)*0.062,0)</f>
        <v>3771</v>
      </c>
    </row>
    <row r="31" spans="1:5" ht="15">
      <c r="A31" s="3" t="s">
        <v>34</v>
      </c>
      <c r="B31" s="11">
        <v>14815</v>
      </c>
      <c r="C31" s="11">
        <v>16093</v>
      </c>
      <c r="D31" s="11">
        <v>16093</v>
      </c>
      <c r="E31" s="11">
        <v>17038</v>
      </c>
    </row>
    <row r="32" spans="1:5" ht="15">
      <c r="A32" s="3" t="s">
        <v>35</v>
      </c>
      <c r="B32" s="11">
        <v>1444</v>
      </c>
      <c r="C32" s="11">
        <v>1495</v>
      </c>
      <c r="D32" s="11">
        <v>1495</v>
      </c>
      <c r="E32" s="15">
        <f>ROUND((SUM(E24:E28)-E26)*0.03,0)</f>
        <v>1544</v>
      </c>
    </row>
    <row r="33" spans="1:5" ht="15">
      <c r="A33" s="3" t="s">
        <v>244</v>
      </c>
      <c r="B33" s="11">
        <v>173</v>
      </c>
      <c r="C33" s="11">
        <v>178</v>
      </c>
      <c r="D33" s="11">
        <v>178</v>
      </c>
      <c r="E33" s="15">
        <f>ROUND(SUM(E24:E28)*0.0011,0)</f>
        <v>67</v>
      </c>
    </row>
    <row r="34" spans="1:5" ht="15">
      <c r="A34" s="3" t="s">
        <v>36</v>
      </c>
      <c r="B34" s="11">
        <v>4800</v>
      </c>
      <c r="C34" s="11">
        <v>4800</v>
      </c>
      <c r="D34" s="11">
        <v>4800</v>
      </c>
      <c r="E34" s="11">
        <v>4800</v>
      </c>
    </row>
    <row r="35" spans="1:5" ht="15">
      <c r="A35" s="3" t="s">
        <v>37</v>
      </c>
      <c r="B35" s="11">
        <v>1000</v>
      </c>
      <c r="C35" s="11">
        <v>1000</v>
      </c>
      <c r="D35" s="11">
        <v>1000</v>
      </c>
      <c r="E35" s="11">
        <v>1000</v>
      </c>
    </row>
    <row r="36" spans="1:5" ht="15">
      <c r="A36" s="3" t="s">
        <v>38</v>
      </c>
      <c r="B36" s="11">
        <v>1000</v>
      </c>
      <c r="C36" s="11">
        <v>1000</v>
      </c>
      <c r="D36" s="11">
        <v>1000</v>
      </c>
      <c r="E36" s="11">
        <v>1000</v>
      </c>
    </row>
    <row r="37" spans="1:5" ht="15">
      <c r="A37" s="3" t="s">
        <v>81</v>
      </c>
      <c r="B37" s="11">
        <v>50</v>
      </c>
      <c r="C37" s="11">
        <v>50</v>
      </c>
      <c r="D37" s="11">
        <v>50</v>
      </c>
      <c r="E37" s="11">
        <v>50</v>
      </c>
    </row>
    <row r="38" spans="1:5" ht="15">
      <c r="A38" s="3" t="s">
        <v>104</v>
      </c>
      <c r="B38" s="11">
        <v>3508</v>
      </c>
      <c r="C38" s="11">
        <v>3508</v>
      </c>
      <c r="D38" s="11">
        <v>3508</v>
      </c>
      <c r="E38" s="11">
        <v>3508</v>
      </c>
    </row>
    <row r="39" spans="1:5" ht="15">
      <c r="A39" s="3" t="s">
        <v>47</v>
      </c>
      <c r="B39" s="11">
        <v>40000</v>
      </c>
      <c r="C39" s="11">
        <v>40000</v>
      </c>
      <c r="D39" s="11">
        <v>40000</v>
      </c>
      <c r="E39" s="11">
        <v>40000</v>
      </c>
    </row>
    <row r="40" spans="1:5" ht="15">
      <c r="A40" s="3" t="s">
        <v>300</v>
      </c>
      <c r="B40" s="11">
        <v>15000</v>
      </c>
      <c r="C40" s="11">
        <v>15000</v>
      </c>
      <c r="D40" s="11">
        <v>15000</v>
      </c>
      <c r="E40" s="11">
        <v>15000</v>
      </c>
    </row>
    <row r="41" spans="1:5" ht="15">
      <c r="A41" s="3" t="s">
        <v>76</v>
      </c>
      <c r="B41" s="11">
        <v>1000</v>
      </c>
      <c r="C41" s="11">
        <v>1000</v>
      </c>
      <c r="D41" s="11">
        <v>1000</v>
      </c>
      <c r="E41" s="11">
        <v>1000</v>
      </c>
    </row>
    <row r="42" spans="1:5" ht="15">
      <c r="A42" s="3" t="s">
        <v>105</v>
      </c>
      <c r="B42" s="11">
        <v>1000</v>
      </c>
      <c r="C42" s="11">
        <v>1000</v>
      </c>
      <c r="D42" s="11">
        <v>1000</v>
      </c>
      <c r="E42" s="11">
        <v>1000</v>
      </c>
    </row>
    <row r="43" spans="1:5" ht="15">
      <c r="A43" s="3" t="s">
        <v>271</v>
      </c>
      <c r="B43" s="11">
        <v>300</v>
      </c>
      <c r="C43" s="11">
        <v>300</v>
      </c>
      <c r="D43" s="11">
        <v>475</v>
      </c>
      <c r="E43" s="11">
        <v>300</v>
      </c>
    </row>
    <row r="44" spans="1:5" ht="15">
      <c r="A44" s="3"/>
      <c r="B44" s="11"/>
      <c r="C44" s="11"/>
      <c r="D44" s="11"/>
      <c r="E44" s="11"/>
    </row>
    <row r="45" spans="1:5" ht="15">
      <c r="A45" s="2" t="s">
        <v>25</v>
      </c>
      <c r="B45" s="15">
        <v>145989</v>
      </c>
      <c r="C45" s="15">
        <v>149176</v>
      </c>
      <c r="D45" s="15">
        <f>SUM(D23:D44)</f>
        <v>149176</v>
      </c>
      <c r="E45" s="15">
        <f>SUM(E23:E44)</f>
        <v>151785</v>
      </c>
    </row>
    <row r="46" spans="1:5" ht="15">
      <c r="A46" s="3"/>
      <c r="B46" s="11"/>
      <c r="C46" s="11"/>
      <c r="D46" s="11"/>
      <c r="E46" s="11"/>
    </row>
    <row r="47" spans="1:5" ht="15">
      <c r="A47" s="3" t="s">
        <v>19</v>
      </c>
      <c r="B47" s="11">
        <v>1480</v>
      </c>
      <c r="C47" s="11">
        <v>1480</v>
      </c>
      <c r="D47" s="11">
        <v>1480</v>
      </c>
      <c r="E47" s="11">
        <v>1480</v>
      </c>
    </row>
    <row r="48" spans="1:5" ht="15">
      <c r="A48" s="3" t="s">
        <v>39</v>
      </c>
      <c r="B48" s="11">
        <v>32883</v>
      </c>
      <c r="C48" s="11">
        <v>32883</v>
      </c>
      <c r="D48" s="11">
        <v>32883</v>
      </c>
      <c r="E48" s="33">
        <v>34370</v>
      </c>
    </row>
    <row r="49" spans="1:5" ht="15">
      <c r="A49" s="3" t="s">
        <v>40</v>
      </c>
      <c r="B49" s="11">
        <v>4206</v>
      </c>
      <c r="C49" s="11">
        <v>4206</v>
      </c>
      <c r="D49" s="11">
        <v>4206</v>
      </c>
      <c r="E49" s="33">
        <v>3655</v>
      </c>
    </row>
    <row r="50" spans="1:5" ht="15">
      <c r="A50" s="3"/>
      <c r="B50" s="11"/>
      <c r="C50" s="11"/>
      <c r="D50" s="11"/>
      <c r="E50" s="11"/>
    </row>
    <row r="51" spans="1:5" ht="15">
      <c r="A51" s="2" t="s">
        <v>41</v>
      </c>
      <c r="B51" s="15">
        <v>38569</v>
      </c>
      <c r="C51" s="15">
        <v>38569</v>
      </c>
      <c r="D51" s="15">
        <v>38569</v>
      </c>
      <c r="E51" s="15">
        <f>SUM(E46:E50)</f>
        <v>39505</v>
      </c>
    </row>
    <row r="52" spans="1:5" ht="15">
      <c r="A52" s="3"/>
      <c r="B52" s="11"/>
      <c r="C52" s="11"/>
      <c r="D52" s="11"/>
      <c r="E52" s="11"/>
    </row>
    <row r="53" spans="1:5" ht="15">
      <c r="A53" s="4" t="s">
        <v>42</v>
      </c>
      <c r="B53" s="14">
        <v>184558</v>
      </c>
      <c r="C53" s="14">
        <v>187745</v>
      </c>
      <c r="D53" s="14">
        <v>187745</v>
      </c>
      <c r="E53" s="14">
        <f>+E45+E51</f>
        <v>191290</v>
      </c>
    </row>
    <row r="54" spans="1:5" ht="15">
      <c r="A54" s="3"/>
      <c r="B54" s="11"/>
      <c r="C54" s="11"/>
      <c r="D54" s="11"/>
      <c r="E54" s="11"/>
    </row>
    <row r="55" spans="1:5" ht="15">
      <c r="A55" s="4" t="s">
        <v>43</v>
      </c>
      <c r="B55" s="11"/>
      <c r="C55" s="11"/>
      <c r="D55" s="11"/>
      <c r="E55" s="11"/>
    </row>
    <row r="56" spans="1:5" ht="15">
      <c r="A56" s="4" t="s">
        <v>44</v>
      </c>
      <c r="B56" s="14">
        <f>+B20-B53</f>
        <v>-9962</v>
      </c>
      <c r="C56" s="14"/>
      <c r="D56" s="14">
        <f>+D20-D53</f>
        <v>-4947</v>
      </c>
      <c r="E56" s="14">
        <f>+E20-E53</f>
        <v>2130</v>
      </c>
    </row>
    <row r="57" spans="1:5" ht="15">
      <c r="A57" s="4" t="s">
        <v>210</v>
      </c>
      <c r="B57" s="10">
        <v>135240.01</v>
      </c>
      <c r="C57" s="14"/>
      <c r="D57" s="14">
        <f>+B58</f>
        <v>125278.01000000001</v>
      </c>
      <c r="E57" s="14">
        <f>+D58</f>
        <v>120331.01000000001</v>
      </c>
    </row>
    <row r="58" spans="1:5" ht="15">
      <c r="A58" s="4" t="s">
        <v>211</v>
      </c>
      <c r="B58" s="14">
        <f>+B56+B57</f>
        <v>125278.01000000001</v>
      </c>
      <c r="C58" s="14"/>
      <c r="D58" s="14">
        <f>+D56+D57</f>
        <v>120331.01000000001</v>
      </c>
      <c r="E58" s="14">
        <f>+E56+E57</f>
        <v>122461.01000000001</v>
      </c>
    </row>
    <row r="59" spans="1:5" ht="15">
      <c r="A59" s="3"/>
      <c r="B59" s="11"/>
      <c r="C59" s="11"/>
      <c r="D59" s="11"/>
      <c r="E59" s="11"/>
    </row>
    <row r="60" spans="1:5" ht="15">
      <c r="A60" s="3"/>
      <c r="B60" s="11"/>
      <c r="C60" s="11"/>
      <c r="D60" s="11"/>
      <c r="E60" s="11"/>
    </row>
    <row r="61" spans="1:5" ht="15">
      <c r="A61" s="3"/>
      <c r="B61" s="11"/>
      <c r="C61" s="11"/>
      <c r="D61" s="11"/>
      <c r="E61" s="11"/>
    </row>
    <row r="62" spans="1:5" ht="15">
      <c r="A62" s="3"/>
      <c r="B62" s="11"/>
      <c r="C62" s="11"/>
      <c r="D62" s="11"/>
      <c r="E62" s="11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37" sqref="A37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spans="1:5" ht="15">
      <c r="A1" s="3"/>
      <c r="B1" s="10" t="s">
        <v>63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23</v>
      </c>
      <c r="B5" s="11">
        <v>62000</v>
      </c>
      <c r="C5" s="11">
        <v>65000</v>
      </c>
      <c r="D5" s="11">
        <v>65000</v>
      </c>
      <c r="E5" s="11">
        <v>65000</v>
      </c>
    </row>
    <row r="6" spans="1:5" ht="15">
      <c r="A6" s="3" t="s">
        <v>24</v>
      </c>
      <c r="B6" s="11">
        <v>500</v>
      </c>
      <c r="C6" s="11">
        <v>500</v>
      </c>
      <c r="D6" s="11">
        <v>500</v>
      </c>
      <c r="E6" s="11">
        <v>500</v>
      </c>
    </row>
    <row r="7" spans="1:5" ht="15">
      <c r="A7" s="3" t="s">
        <v>272</v>
      </c>
      <c r="B7" s="11">
        <v>6000</v>
      </c>
      <c r="C7" s="11">
        <v>6000</v>
      </c>
      <c r="D7" s="11">
        <v>6000</v>
      </c>
      <c r="E7" s="11">
        <v>7000</v>
      </c>
    </row>
    <row r="8" spans="1:5" ht="15">
      <c r="A8" s="3" t="s">
        <v>261</v>
      </c>
      <c r="B8" s="11">
        <v>0</v>
      </c>
      <c r="C8" s="11">
        <v>0</v>
      </c>
      <c r="D8" s="11">
        <v>0</v>
      </c>
      <c r="E8" s="11">
        <v>0</v>
      </c>
    </row>
    <row r="9" spans="1:5" ht="15">
      <c r="A9" s="3"/>
      <c r="B9" s="11"/>
      <c r="C9" s="11"/>
      <c r="D9" s="11"/>
      <c r="E9" s="11"/>
    </row>
    <row r="10" spans="1:5" ht="15">
      <c r="A10" s="7" t="s">
        <v>25</v>
      </c>
      <c r="B10" s="14">
        <v>68500</v>
      </c>
      <c r="C10" s="14">
        <v>71500</v>
      </c>
      <c r="D10" s="14">
        <f>SUM(D5:D9)</f>
        <v>71500</v>
      </c>
      <c r="E10" s="14">
        <f>SUM(E5:E9)</f>
        <v>72500</v>
      </c>
    </row>
    <row r="11" spans="1:5" ht="15">
      <c r="A11" s="3"/>
      <c r="B11" s="11"/>
      <c r="C11" s="11"/>
      <c r="D11" s="11"/>
      <c r="E11" s="11"/>
    </row>
    <row r="12" spans="1:5" ht="15">
      <c r="A12" s="4" t="s">
        <v>20</v>
      </c>
      <c r="B12" s="11"/>
      <c r="C12" s="11"/>
      <c r="D12" s="11"/>
      <c r="E12" s="11"/>
    </row>
    <row r="13" spans="1:5" ht="15">
      <c r="A13" s="3"/>
      <c r="B13" s="11"/>
      <c r="C13" s="11"/>
      <c r="D13" s="11"/>
      <c r="E13" s="11"/>
    </row>
    <row r="14" spans="1:5" ht="15">
      <c r="A14" s="3" t="s">
        <v>26</v>
      </c>
      <c r="B14" s="11">
        <v>96403</v>
      </c>
      <c r="C14" s="11">
        <v>101623</v>
      </c>
      <c r="D14" s="11">
        <v>101623</v>
      </c>
      <c r="E14" s="15">
        <f>ROUND(RB!E31/4,0)</f>
        <v>110916</v>
      </c>
    </row>
    <row r="15" spans="1:5" ht="15">
      <c r="A15" s="3" t="s">
        <v>27</v>
      </c>
      <c r="B15" s="11">
        <v>9693</v>
      </c>
      <c r="C15" s="11">
        <v>9675</v>
      </c>
      <c r="D15" s="11">
        <v>9675</v>
      </c>
      <c r="E15" s="15">
        <f>ROUND(RB!E32/4,0)</f>
        <v>10004</v>
      </c>
    </row>
    <row r="16" spans="1:5" ht="15">
      <c r="A16" s="3"/>
      <c r="B16" s="11"/>
      <c r="C16" s="11"/>
      <c r="D16" s="11"/>
      <c r="E16" s="11"/>
    </row>
    <row r="17" spans="1:5" ht="15">
      <c r="A17" s="7" t="s">
        <v>28</v>
      </c>
      <c r="B17" s="14">
        <v>106096</v>
      </c>
      <c r="C17" s="14">
        <v>111298</v>
      </c>
      <c r="D17" s="14">
        <f>SUM(D13:D16)</f>
        <v>111298</v>
      </c>
      <c r="E17" s="14">
        <f>SUM(E13:E16)</f>
        <v>120920</v>
      </c>
    </row>
    <row r="18" spans="1:5" ht="15">
      <c r="A18" s="3"/>
      <c r="B18" s="11"/>
      <c r="C18" s="11"/>
      <c r="D18" s="11"/>
      <c r="E18" s="11"/>
    </row>
    <row r="19" spans="1:5" ht="15">
      <c r="A19" s="4" t="s">
        <v>29</v>
      </c>
      <c r="B19" s="14">
        <v>174596</v>
      </c>
      <c r="C19" s="14">
        <v>182798</v>
      </c>
      <c r="D19" s="14">
        <f>+D10+D17</f>
        <v>182798</v>
      </c>
      <c r="E19" s="14">
        <f>+E10+E17</f>
        <v>193420</v>
      </c>
    </row>
    <row r="20" spans="1:5" ht="15">
      <c r="A20" s="3"/>
      <c r="B20" s="11"/>
      <c r="C20" s="11"/>
      <c r="D20" s="11"/>
      <c r="E20" s="11"/>
    </row>
    <row r="21" spans="1:5" ht="15">
      <c r="A21" s="4" t="s">
        <v>9</v>
      </c>
      <c r="B21" s="11"/>
      <c r="C21" s="11"/>
      <c r="D21" s="11"/>
      <c r="E21" s="11"/>
    </row>
    <row r="22" spans="1:5" ht="15">
      <c r="A22" s="3"/>
      <c r="B22" s="11"/>
      <c r="C22" s="11"/>
      <c r="D22" s="11"/>
      <c r="E22" s="11"/>
    </row>
    <row r="23" spans="1:5" ht="15">
      <c r="A23" s="3" t="s">
        <v>30</v>
      </c>
      <c r="B23" s="11">
        <v>23850</v>
      </c>
      <c r="C23" s="11">
        <v>24566</v>
      </c>
      <c r="D23" s="11">
        <v>24566</v>
      </c>
      <c r="E23" s="12">
        <f>ROUND(C23*Taxes!$C$21+C23,0)</f>
        <v>25303</v>
      </c>
    </row>
    <row r="24" spans="1:5" ht="15">
      <c r="A24" s="3" t="s">
        <v>30</v>
      </c>
      <c r="B24" s="11">
        <v>23850</v>
      </c>
      <c r="C24" s="11">
        <v>24566</v>
      </c>
      <c r="D24" s="11">
        <v>24566</v>
      </c>
      <c r="E24" s="12">
        <f>ROUND(C24*Taxes!$C$21+C24,0)</f>
        <v>25303</v>
      </c>
    </row>
    <row r="25" spans="1:5" ht="15">
      <c r="A25" s="3" t="s">
        <v>31</v>
      </c>
      <c r="B25" s="11">
        <v>4000</v>
      </c>
      <c r="C25" s="11">
        <v>4000</v>
      </c>
      <c r="D25" s="11">
        <v>4000</v>
      </c>
      <c r="E25" s="11">
        <v>4000</v>
      </c>
    </row>
    <row r="26" spans="1:5" ht="15">
      <c r="A26" s="3" t="s">
        <v>59</v>
      </c>
      <c r="B26" s="11">
        <v>868</v>
      </c>
      <c r="C26" s="11">
        <v>1010</v>
      </c>
      <c r="D26" s="11">
        <v>1010</v>
      </c>
      <c r="E26" s="11">
        <v>1070</v>
      </c>
    </row>
    <row r="27" spans="1:5" ht="15">
      <c r="A27" s="3" t="s">
        <v>32</v>
      </c>
      <c r="B27" s="11">
        <v>762</v>
      </c>
      <c r="C27" s="11">
        <v>785</v>
      </c>
      <c r="D27" s="11">
        <v>785</v>
      </c>
      <c r="E27" s="15">
        <f>ROUND(SUM(E23:E26)*0.0145,0)</f>
        <v>807</v>
      </c>
    </row>
    <row r="28" spans="1:5" ht="15">
      <c r="A28" s="3" t="s">
        <v>33</v>
      </c>
      <c r="B28" s="11">
        <v>3259</v>
      </c>
      <c r="C28" s="11">
        <v>3357</v>
      </c>
      <c r="D28" s="11">
        <v>3357</v>
      </c>
      <c r="E28" s="15">
        <f>ROUND(SUM(E23:E26)*0.062,0)</f>
        <v>3452</v>
      </c>
    </row>
    <row r="29" spans="1:5" ht="15">
      <c r="A29" s="3" t="s">
        <v>34</v>
      </c>
      <c r="B29" s="11">
        <v>14815</v>
      </c>
      <c r="C29" s="11">
        <v>16093</v>
      </c>
      <c r="D29" s="11">
        <v>16093</v>
      </c>
      <c r="E29" s="11">
        <v>17038</v>
      </c>
    </row>
    <row r="30" spans="1:5" ht="15">
      <c r="A30" s="3" t="s">
        <v>35</v>
      </c>
      <c r="B30" s="11">
        <v>1457</v>
      </c>
      <c r="C30" s="11">
        <v>1504</v>
      </c>
      <c r="D30" s="11">
        <v>1504</v>
      </c>
      <c r="E30" s="15">
        <f>ROUND((SUM(E23:E26)-E25)*0.03,0)</f>
        <v>1550</v>
      </c>
    </row>
    <row r="31" spans="1:5" ht="15">
      <c r="A31" s="3" t="s">
        <v>244</v>
      </c>
      <c r="B31" s="11">
        <v>158</v>
      </c>
      <c r="C31" s="11">
        <v>162</v>
      </c>
      <c r="D31" s="11">
        <v>162</v>
      </c>
      <c r="E31" s="15">
        <f>ROUND(SUM(E23:E26)*0.0011,0)</f>
        <v>61</v>
      </c>
    </row>
    <row r="32" spans="1:5" ht="15">
      <c r="A32" s="3" t="s">
        <v>36</v>
      </c>
      <c r="B32" s="11">
        <v>4800</v>
      </c>
      <c r="C32" s="11">
        <v>4800</v>
      </c>
      <c r="D32" s="11">
        <v>4800</v>
      </c>
      <c r="E32" s="11">
        <v>4800</v>
      </c>
    </row>
    <row r="33" spans="1:5" ht="15">
      <c r="A33" s="3" t="s">
        <v>37</v>
      </c>
      <c r="B33" s="11">
        <v>1000</v>
      </c>
      <c r="C33" s="11">
        <v>1000</v>
      </c>
      <c r="D33" s="11">
        <v>1000</v>
      </c>
      <c r="E33" s="11">
        <v>1000</v>
      </c>
    </row>
    <row r="34" spans="1:5" ht="15">
      <c r="A34" s="3" t="s">
        <v>38</v>
      </c>
      <c r="B34" s="11">
        <v>6000</v>
      </c>
      <c r="C34" s="11">
        <v>6000</v>
      </c>
      <c r="D34" s="11">
        <v>6000</v>
      </c>
      <c r="E34" s="11">
        <v>6000</v>
      </c>
    </row>
    <row r="35" spans="1:5" ht="15">
      <c r="A35" s="3" t="s">
        <v>104</v>
      </c>
      <c r="B35" s="11">
        <v>3500</v>
      </c>
      <c r="C35" s="11">
        <v>3500</v>
      </c>
      <c r="D35" s="11">
        <v>3500</v>
      </c>
      <c r="E35" s="11">
        <v>3500</v>
      </c>
    </row>
    <row r="36" spans="1:5" ht="15">
      <c r="A36" s="3" t="s">
        <v>47</v>
      </c>
      <c r="B36" s="11">
        <v>40000</v>
      </c>
      <c r="C36" s="11">
        <v>40000</v>
      </c>
      <c r="D36" s="11">
        <v>40000</v>
      </c>
      <c r="E36" s="11">
        <v>40000</v>
      </c>
    </row>
    <row r="37" spans="1:5" ht="15">
      <c r="A37" s="3" t="s">
        <v>300</v>
      </c>
      <c r="B37" s="11">
        <v>24966</v>
      </c>
      <c r="C37" s="11">
        <v>24966</v>
      </c>
      <c r="D37" s="11">
        <v>24966</v>
      </c>
      <c r="E37" s="11">
        <v>24966</v>
      </c>
    </row>
    <row r="38" spans="1:5" ht="15">
      <c r="A38" s="3" t="s">
        <v>76</v>
      </c>
      <c r="B38" s="11">
        <v>1500</v>
      </c>
      <c r="C38" s="11">
        <v>1500</v>
      </c>
      <c r="D38" s="11">
        <v>1500</v>
      </c>
      <c r="E38" s="11">
        <v>1500</v>
      </c>
    </row>
    <row r="39" spans="1:5" ht="15">
      <c r="A39" s="3" t="s">
        <v>105</v>
      </c>
      <c r="B39" s="11">
        <v>2100</v>
      </c>
      <c r="C39" s="11">
        <v>2100</v>
      </c>
      <c r="D39" s="11">
        <v>2100</v>
      </c>
      <c r="E39" s="11">
        <v>2100</v>
      </c>
    </row>
    <row r="40" spans="1:5" ht="15">
      <c r="A40" s="3" t="s">
        <v>271</v>
      </c>
      <c r="B40" s="11">
        <v>500</v>
      </c>
      <c r="C40" s="11">
        <v>500</v>
      </c>
      <c r="D40" s="11">
        <v>500</v>
      </c>
      <c r="E40" s="11">
        <v>500</v>
      </c>
    </row>
    <row r="41" spans="1:5" ht="15">
      <c r="A41" s="3" t="s">
        <v>276</v>
      </c>
      <c r="B41" s="11">
        <v>50</v>
      </c>
      <c r="C41" s="11">
        <v>50</v>
      </c>
      <c r="D41" s="11">
        <v>50</v>
      </c>
      <c r="E41" s="11">
        <v>50</v>
      </c>
    </row>
    <row r="42" spans="1:5" ht="15">
      <c r="A42" s="3"/>
      <c r="B42" s="11"/>
      <c r="C42" s="11"/>
      <c r="D42" s="11"/>
      <c r="E42" s="11"/>
    </row>
    <row r="43" spans="1:5" ht="15">
      <c r="A43" s="2" t="s">
        <v>25</v>
      </c>
      <c r="B43" s="15">
        <v>157435</v>
      </c>
      <c r="C43" s="15">
        <v>160459</v>
      </c>
      <c r="D43" s="15">
        <f>SUM(D22:D42)</f>
        <v>160459</v>
      </c>
      <c r="E43" s="15">
        <f>SUM(E22:E42)</f>
        <v>163000</v>
      </c>
    </row>
    <row r="44" spans="1:5" ht="15">
      <c r="A44" s="3"/>
      <c r="B44" s="11"/>
      <c r="C44" s="11"/>
      <c r="D44" s="11"/>
      <c r="E44" s="11"/>
    </row>
    <row r="45" spans="1:5" ht="15">
      <c r="A45" s="3" t="s">
        <v>19</v>
      </c>
      <c r="B45" s="11">
        <v>11000</v>
      </c>
      <c r="C45" s="11">
        <v>11000</v>
      </c>
      <c r="D45" s="11">
        <v>11000</v>
      </c>
      <c r="E45" s="11">
        <v>11000</v>
      </c>
    </row>
    <row r="46" spans="1:5" ht="15">
      <c r="A46" s="3" t="s">
        <v>39</v>
      </c>
      <c r="B46" s="11">
        <v>18908</v>
      </c>
      <c r="C46" s="11">
        <v>18908</v>
      </c>
      <c r="D46" s="11">
        <v>19672</v>
      </c>
      <c r="E46" s="11">
        <v>15935</v>
      </c>
    </row>
    <row r="47" spans="1:5" ht="15">
      <c r="A47" s="3" t="s">
        <v>40</v>
      </c>
      <c r="B47" s="11">
        <v>2289</v>
      </c>
      <c r="C47" s="11">
        <v>2289</v>
      </c>
      <c r="D47" s="11">
        <v>1525</v>
      </c>
      <c r="E47" s="11">
        <v>685</v>
      </c>
    </row>
    <row r="48" spans="1:5" ht="15">
      <c r="A48" s="3"/>
      <c r="B48" s="11"/>
      <c r="C48" s="11"/>
      <c r="D48" s="11"/>
      <c r="E48" s="11"/>
    </row>
    <row r="49" spans="1:5" ht="15">
      <c r="A49" s="2" t="s">
        <v>41</v>
      </c>
      <c r="B49" s="15">
        <v>32197</v>
      </c>
      <c r="C49" s="15">
        <v>32197</v>
      </c>
      <c r="D49" s="15">
        <f>SUM(D44:D48)</f>
        <v>32197</v>
      </c>
      <c r="E49" s="15">
        <f>SUM(E44:E48)</f>
        <v>27620</v>
      </c>
    </row>
    <row r="50" spans="1:5" ht="15">
      <c r="A50" s="3"/>
      <c r="B50" s="11"/>
      <c r="C50" s="11"/>
      <c r="D50" s="11"/>
      <c r="E50" s="11"/>
    </row>
    <row r="51" spans="1:5" ht="15">
      <c r="A51" s="4" t="s">
        <v>42</v>
      </c>
      <c r="B51" s="14">
        <v>189632</v>
      </c>
      <c r="C51" s="14">
        <v>192656</v>
      </c>
      <c r="D51" s="14">
        <f>+D43+D49</f>
        <v>192656</v>
      </c>
      <c r="E51" s="14">
        <f>+E43+E49</f>
        <v>190620</v>
      </c>
    </row>
    <row r="52" spans="1:5" ht="15">
      <c r="A52" s="3"/>
      <c r="B52" s="16"/>
      <c r="C52" s="11"/>
      <c r="D52" s="11"/>
      <c r="E52" s="11"/>
    </row>
    <row r="53" spans="1:5" ht="15">
      <c r="A53" s="4" t="s">
        <v>43</v>
      </c>
      <c r="B53" s="11"/>
      <c r="C53" s="11"/>
      <c r="D53" s="11"/>
      <c r="E53" s="11"/>
    </row>
    <row r="54" spans="1:5" ht="15">
      <c r="A54" s="4" t="s">
        <v>44</v>
      </c>
      <c r="B54" s="14">
        <f>+B19-B51</f>
        <v>-15036</v>
      </c>
      <c r="C54" s="14"/>
      <c r="D54" s="14">
        <f>+D19-D51</f>
        <v>-9858</v>
      </c>
      <c r="E54" s="14">
        <f>+E19-E51</f>
        <v>2800</v>
      </c>
    </row>
    <row r="55" spans="1:5" ht="15">
      <c r="A55" s="4" t="s">
        <v>210</v>
      </c>
      <c r="B55" s="10">
        <v>169557.95</v>
      </c>
      <c r="C55" s="14"/>
      <c r="D55" s="14">
        <f>+B56</f>
        <v>154521.95</v>
      </c>
      <c r="E55" s="14">
        <f>+D56</f>
        <v>144663.95</v>
      </c>
    </row>
    <row r="56" spans="1:5" ht="15">
      <c r="A56" s="4" t="s">
        <v>211</v>
      </c>
      <c r="B56" s="14">
        <f>+B54+B55</f>
        <v>154521.95</v>
      </c>
      <c r="C56" s="14"/>
      <c r="D56" s="14">
        <f>+D54+D55</f>
        <v>144663.95</v>
      </c>
      <c r="E56" s="14">
        <f>+E54+E55</f>
        <v>147463.95</v>
      </c>
    </row>
    <row r="57" spans="1:5" ht="15">
      <c r="A57" s="3"/>
      <c r="B57" s="11"/>
      <c r="C57" s="11"/>
      <c r="D57" s="11"/>
      <c r="E57" s="11"/>
    </row>
    <row r="58" spans="1:5" ht="15">
      <c r="A58" s="3"/>
      <c r="B58" s="11"/>
      <c r="C58" s="11"/>
      <c r="D58" s="11"/>
      <c r="E58" s="11"/>
    </row>
    <row r="59" spans="1:5" ht="15">
      <c r="A59" s="3"/>
      <c r="B59" s="11"/>
      <c r="C59" s="11"/>
      <c r="D59" s="11"/>
      <c r="E59" s="11"/>
    </row>
    <row r="60" spans="1:5" ht="15">
      <c r="A60" s="3"/>
      <c r="B60" s="11"/>
      <c r="C60" s="11"/>
      <c r="D60" s="11"/>
      <c r="E60" s="11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9">
      <selection activeCell="F43" sqref="F43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spans="1:5" ht="15">
      <c r="A1" s="3"/>
      <c r="B1" s="10" t="s">
        <v>60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23</v>
      </c>
      <c r="B5" s="11">
        <v>62000</v>
      </c>
      <c r="C5" s="11">
        <v>65000</v>
      </c>
      <c r="D5" s="11">
        <v>65000</v>
      </c>
      <c r="E5" s="11">
        <v>65000</v>
      </c>
    </row>
    <row r="6" spans="1:5" ht="15">
      <c r="A6" s="3" t="s">
        <v>24</v>
      </c>
      <c r="B6" s="11">
        <v>500</v>
      </c>
      <c r="C6" s="11">
        <v>500</v>
      </c>
      <c r="D6" s="11">
        <v>500</v>
      </c>
      <c r="E6" s="11">
        <v>500</v>
      </c>
    </row>
    <row r="7" spans="1:5" ht="15">
      <c r="A7" s="3" t="s">
        <v>272</v>
      </c>
      <c r="B7" s="11">
        <v>6000</v>
      </c>
      <c r="C7" s="11">
        <v>6000</v>
      </c>
      <c r="D7" s="11">
        <v>6000</v>
      </c>
      <c r="E7" s="11">
        <v>7000</v>
      </c>
    </row>
    <row r="8" spans="1:5" ht="15">
      <c r="A8" s="3" t="s">
        <v>260</v>
      </c>
      <c r="B8" s="11">
        <v>0</v>
      </c>
      <c r="C8" s="11">
        <v>0</v>
      </c>
      <c r="D8" s="11">
        <v>0</v>
      </c>
      <c r="E8" s="11">
        <v>0</v>
      </c>
    </row>
    <row r="9" spans="1:5" ht="15">
      <c r="A9" s="3" t="s">
        <v>58</v>
      </c>
      <c r="B9" s="11">
        <v>0</v>
      </c>
      <c r="C9" s="11">
        <v>0</v>
      </c>
      <c r="D9" s="11">
        <v>0</v>
      </c>
      <c r="E9" s="11">
        <v>0</v>
      </c>
    </row>
    <row r="10" spans="1:5" ht="15">
      <c r="A10" s="3"/>
      <c r="B10" s="11"/>
      <c r="C10" s="11"/>
      <c r="D10" s="11"/>
      <c r="E10" s="11"/>
    </row>
    <row r="11" spans="1:5" ht="15">
      <c r="A11" s="7" t="s">
        <v>25</v>
      </c>
      <c r="B11" s="14">
        <v>68500</v>
      </c>
      <c r="C11" s="14">
        <v>71500</v>
      </c>
      <c r="D11" s="14">
        <f>SUM(D5:D10)</f>
        <v>71500</v>
      </c>
      <c r="E11" s="14">
        <f>SUM(E5:E10)</f>
        <v>72500</v>
      </c>
    </row>
    <row r="12" spans="1:5" ht="15">
      <c r="A12" s="3"/>
      <c r="B12" s="11"/>
      <c r="C12" s="11"/>
      <c r="D12" s="11"/>
      <c r="E12" s="11"/>
    </row>
    <row r="13" spans="1:5" ht="15">
      <c r="A13" s="4" t="s">
        <v>20</v>
      </c>
      <c r="B13" s="11"/>
      <c r="C13" s="11"/>
      <c r="D13" s="11"/>
      <c r="E13" s="11"/>
    </row>
    <row r="14" spans="1:5" ht="15">
      <c r="A14" s="3"/>
      <c r="B14" s="11"/>
      <c r="C14" s="11"/>
      <c r="D14" s="11"/>
      <c r="E14" s="11"/>
    </row>
    <row r="15" spans="1:5" ht="15">
      <c r="A15" s="3" t="s">
        <v>26</v>
      </c>
      <c r="B15" s="11">
        <v>96403</v>
      </c>
      <c r="C15" s="11">
        <v>101623</v>
      </c>
      <c r="D15" s="11">
        <v>101623</v>
      </c>
      <c r="E15" s="15">
        <f>ROUND(RB!E31/4,0)</f>
        <v>110916</v>
      </c>
    </row>
    <row r="16" spans="1:5" ht="15">
      <c r="A16" s="3" t="s">
        <v>27</v>
      </c>
      <c r="B16" s="11">
        <v>9693</v>
      </c>
      <c r="C16" s="11">
        <v>9675</v>
      </c>
      <c r="D16" s="11">
        <v>9675</v>
      </c>
      <c r="E16" s="15">
        <f>ROUND(RB!E32/4,0)</f>
        <v>10004</v>
      </c>
    </row>
    <row r="17" spans="1:5" ht="15">
      <c r="A17" s="3"/>
      <c r="B17" s="11"/>
      <c r="C17" s="11"/>
      <c r="D17" s="11"/>
      <c r="E17" s="11"/>
    </row>
    <row r="18" spans="1:5" ht="15">
      <c r="A18" s="7" t="s">
        <v>28</v>
      </c>
      <c r="B18" s="14">
        <v>106096</v>
      </c>
      <c r="C18" s="14">
        <v>111298</v>
      </c>
      <c r="D18" s="14">
        <f>SUM(D14:D17)</f>
        <v>111298</v>
      </c>
      <c r="E18" s="14">
        <f>SUM(E14:E17)</f>
        <v>120920</v>
      </c>
    </row>
    <row r="19" spans="1:5" ht="15">
      <c r="A19" s="3"/>
      <c r="B19" s="11"/>
      <c r="C19" s="11"/>
      <c r="D19" s="11"/>
      <c r="E19" s="11"/>
    </row>
    <row r="20" spans="1:5" ht="15">
      <c r="A20" s="4" t="s">
        <v>29</v>
      </c>
      <c r="B20" s="14">
        <v>174596</v>
      </c>
      <c r="C20" s="14">
        <v>182798</v>
      </c>
      <c r="D20" s="14">
        <f>+D11+D18</f>
        <v>182798</v>
      </c>
      <c r="E20" s="14">
        <f>+E11+E18</f>
        <v>193420</v>
      </c>
    </row>
    <row r="21" spans="1:5" ht="15">
      <c r="A21" s="3"/>
      <c r="B21" s="11"/>
      <c r="C21" s="11"/>
      <c r="D21" s="11"/>
      <c r="E21" s="11"/>
    </row>
    <row r="22" spans="1:5" ht="15">
      <c r="A22" s="4" t="s">
        <v>9</v>
      </c>
      <c r="B22" s="11"/>
      <c r="C22" s="11"/>
      <c r="D22" s="11"/>
      <c r="E22" s="11"/>
    </row>
    <row r="23" spans="1:5" ht="15">
      <c r="A23" s="3"/>
      <c r="B23" s="11"/>
      <c r="C23" s="11"/>
      <c r="D23" s="11"/>
      <c r="E23" s="11"/>
    </row>
    <row r="24" spans="1:5" ht="15">
      <c r="A24" s="3" t="s">
        <v>30</v>
      </c>
      <c r="B24" s="11">
        <v>23850</v>
      </c>
      <c r="C24" s="11">
        <v>24566</v>
      </c>
      <c r="D24" s="11">
        <v>24566</v>
      </c>
      <c r="E24" s="12">
        <f>ROUND(C24*Taxes!$C$21+C24,0)</f>
        <v>25303</v>
      </c>
    </row>
    <row r="25" spans="1:5" ht="15">
      <c r="A25" s="3" t="s">
        <v>30</v>
      </c>
      <c r="B25" s="11">
        <v>23850</v>
      </c>
      <c r="C25" s="11">
        <v>24566</v>
      </c>
      <c r="D25" s="11">
        <v>24566</v>
      </c>
      <c r="E25" s="12">
        <f>ROUND(C25*Taxes!$C$21+C25,0)</f>
        <v>25303</v>
      </c>
    </row>
    <row r="26" spans="1:5" ht="15">
      <c r="A26" s="3" t="s">
        <v>251</v>
      </c>
      <c r="B26" s="11">
        <v>3500</v>
      </c>
      <c r="C26" s="11">
        <v>3500</v>
      </c>
      <c r="D26" s="11">
        <v>3500</v>
      </c>
      <c r="E26" s="11">
        <v>3500</v>
      </c>
    </row>
    <row r="27" spans="1:5" ht="15">
      <c r="A27" s="3" t="s">
        <v>242</v>
      </c>
      <c r="B27" s="11">
        <v>0</v>
      </c>
      <c r="C27" s="11">
        <v>0</v>
      </c>
      <c r="D27" s="11">
        <v>0</v>
      </c>
      <c r="E27" s="11">
        <v>0</v>
      </c>
    </row>
    <row r="28" spans="1:5" ht="15">
      <c r="A28" s="3" t="s">
        <v>59</v>
      </c>
      <c r="B28" s="11">
        <v>0</v>
      </c>
      <c r="C28" s="11">
        <v>0</v>
      </c>
      <c r="D28" s="11">
        <v>0</v>
      </c>
      <c r="E28" s="11">
        <v>0</v>
      </c>
    </row>
    <row r="29" spans="1:5" ht="15">
      <c r="A29" s="3" t="s">
        <v>32</v>
      </c>
      <c r="B29" s="11">
        <v>742</v>
      </c>
      <c r="C29" s="11">
        <v>763</v>
      </c>
      <c r="D29" s="11">
        <v>763</v>
      </c>
      <c r="E29" s="15">
        <f>ROUND(SUM(E24:E28)*0.0145,0)</f>
        <v>785</v>
      </c>
    </row>
    <row r="30" spans="1:5" ht="15">
      <c r="A30" s="3" t="s">
        <v>33</v>
      </c>
      <c r="B30" s="11">
        <v>3174</v>
      </c>
      <c r="C30" s="11">
        <v>3263</v>
      </c>
      <c r="D30" s="11">
        <v>3263</v>
      </c>
      <c r="E30" s="15">
        <f>ROUND(SUM(E24:E28)*0.062,0)</f>
        <v>3355</v>
      </c>
    </row>
    <row r="31" spans="1:5" ht="15">
      <c r="A31" s="3" t="s">
        <v>34</v>
      </c>
      <c r="B31" s="11">
        <v>14815</v>
      </c>
      <c r="C31" s="11">
        <v>16093</v>
      </c>
      <c r="D31" s="11">
        <v>16093</v>
      </c>
      <c r="E31" s="11">
        <v>17038</v>
      </c>
    </row>
    <row r="32" spans="1:5" ht="15">
      <c r="A32" s="3" t="s">
        <v>35</v>
      </c>
      <c r="B32" s="11">
        <v>1431</v>
      </c>
      <c r="C32" s="11">
        <v>1474</v>
      </c>
      <c r="D32" s="11">
        <v>1474</v>
      </c>
      <c r="E32" s="15">
        <f>ROUND((SUM(E24:E28)-E26)*0.03,0)</f>
        <v>1518</v>
      </c>
    </row>
    <row r="33" spans="1:5" ht="15">
      <c r="A33" s="3" t="s">
        <v>244</v>
      </c>
      <c r="B33" s="11">
        <v>154</v>
      </c>
      <c r="C33" s="11">
        <v>158</v>
      </c>
      <c r="D33" s="11">
        <v>158</v>
      </c>
      <c r="E33" s="15">
        <f>ROUND(SUM(E24:E28)*0.0011,0)</f>
        <v>60</v>
      </c>
    </row>
    <row r="34" spans="1:5" ht="15">
      <c r="A34" s="3" t="s">
        <v>36</v>
      </c>
      <c r="B34" s="11">
        <v>4800</v>
      </c>
      <c r="C34" s="11">
        <v>4800</v>
      </c>
      <c r="D34" s="11">
        <v>4800</v>
      </c>
      <c r="E34" s="11">
        <v>4800</v>
      </c>
    </row>
    <row r="35" spans="1:5" ht="15">
      <c r="A35" s="3" t="s">
        <v>37</v>
      </c>
      <c r="B35" s="11">
        <v>762</v>
      </c>
      <c r="C35" s="11">
        <v>762</v>
      </c>
      <c r="D35" s="11">
        <v>762</v>
      </c>
      <c r="E35" s="11">
        <v>762</v>
      </c>
    </row>
    <row r="36" spans="1:5" ht="15">
      <c r="A36" s="3" t="s">
        <v>38</v>
      </c>
      <c r="B36" s="11">
        <v>9000</v>
      </c>
      <c r="C36" s="11">
        <v>9000</v>
      </c>
      <c r="D36" s="11">
        <v>9000</v>
      </c>
      <c r="E36" s="11">
        <v>9000</v>
      </c>
    </row>
    <row r="37" spans="1:5" ht="15">
      <c r="A37" s="3" t="s">
        <v>81</v>
      </c>
      <c r="B37" s="11">
        <v>50</v>
      </c>
      <c r="C37" s="11">
        <v>50</v>
      </c>
      <c r="D37" s="11">
        <v>50</v>
      </c>
      <c r="E37" s="11">
        <v>50</v>
      </c>
    </row>
    <row r="38" spans="1:5" ht="15">
      <c r="A38" s="3" t="s">
        <v>104</v>
      </c>
      <c r="B38" s="11">
        <v>3000</v>
      </c>
      <c r="C38" s="11">
        <v>3000</v>
      </c>
      <c r="D38" s="11">
        <v>3000</v>
      </c>
      <c r="E38" s="11">
        <v>3000</v>
      </c>
    </row>
    <row r="39" spans="1:5" ht="15">
      <c r="A39" s="3" t="s">
        <v>47</v>
      </c>
      <c r="B39" s="11">
        <v>40000</v>
      </c>
      <c r="C39" s="11">
        <v>40000</v>
      </c>
      <c r="D39" s="11">
        <v>40000</v>
      </c>
      <c r="E39" s="11">
        <v>40000</v>
      </c>
    </row>
    <row r="40" spans="1:5" ht="15">
      <c r="A40" s="3" t="s">
        <v>299</v>
      </c>
      <c r="B40" s="11">
        <v>25000</v>
      </c>
      <c r="C40" s="11">
        <v>25000</v>
      </c>
      <c r="D40" s="11">
        <v>24500</v>
      </c>
      <c r="E40" s="33">
        <v>24500</v>
      </c>
    </row>
    <row r="41" spans="1:5" ht="15">
      <c r="A41" s="3" t="s">
        <v>76</v>
      </c>
      <c r="B41" s="11">
        <v>1200</v>
      </c>
      <c r="C41" s="11">
        <v>1200</v>
      </c>
      <c r="D41" s="11">
        <v>1200</v>
      </c>
      <c r="E41" s="11">
        <v>1200</v>
      </c>
    </row>
    <row r="42" spans="1:5" ht="15">
      <c r="A42" s="3" t="s">
        <v>105</v>
      </c>
      <c r="B42" s="11">
        <v>300</v>
      </c>
      <c r="C42" s="11">
        <v>300</v>
      </c>
      <c r="D42" s="11">
        <v>800</v>
      </c>
      <c r="E42" s="33">
        <v>800</v>
      </c>
    </row>
    <row r="43" spans="1:5" ht="15">
      <c r="A43" s="3" t="s">
        <v>271</v>
      </c>
      <c r="B43" s="11">
        <v>1000</v>
      </c>
      <c r="C43" s="11">
        <v>1000</v>
      </c>
      <c r="D43" s="11">
        <v>1000</v>
      </c>
      <c r="E43" s="11">
        <v>1000</v>
      </c>
    </row>
    <row r="44" spans="1:5" ht="15">
      <c r="A44" s="3"/>
      <c r="B44" s="11"/>
      <c r="C44" s="11"/>
      <c r="D44" s="11"/>
      <c r="E44" s="11"/>
    </row>
    <row r="45" spans="1:5" ht="15">
      <c r="A45" s="2" t="s">
        <v>25</v>
      </c>
      <c r="B45" s="15">
        <v>156628</v>
      </c>
      <c r="C45" s="15">
        <v>159495</v>
      </c>
      <c r="D45" s="15">
        <f>SUM(D23:D44)</f>
        <v>159495</v>
      </c>
      <c r="E45" s="15">
        <f>SUM(E23:E44)</f>
        <v>161974</v>
      </c>
    </row>
    <row r="46" spans="1:5" ht="15">
      <c r="A46" s="3"/>
      <c r="B46" s="11"/>
      <c r="C46" s="11"/>
      <c r="D46" s="11"/>
      <c r="E46" s="11"/>
    </row>
    <row r="47" spans="1:5" ht="15">
      <c r="A47" s="3" t="s">
        <v>19</v>
      </c>
      <c r="B47" s="11">
        <v>45000</v>
      </c>
      <c r="C47" s="11">
        <v>25000</v>
      </c>
      <c r="D47" s="11">
        <v>25000</v>
      </c>
      <c r="E47" s="33">
        <v>15000</v>
      </c>
    </row>
    <row r="48" spans="1:5" ht="15">
      <c r="A48" s="3" t="s">
        <v>39</v>
      </c>
      <c r="B48" s="11">
        <v>8627</v>
      </c>
      <c r="C48" s="11">
        <v>8627</v>
      </c>
      <c r="D48" s="11">
        <v>8879</v>
      </c>
      <c r="E48" s="11">
        <v>18615</v>
      </c>
    </row>
    <row r="49" spans="1:5" ht="15">
      <c r="A49" s="3" t="s">
        <v>40</v>
      </c>
      <c r="B49" s="11">
        <v>802</v>
      </c>
      <c r="C49" s="11">
        <v>802</v>
      </c>
      <c r="D49" s="11">
        <v>550</v>
      </c>
      <c r="E49" s="11">
        <v>1620</v>
      </c>
    </row>
    <row r="50" spans="1:5" ht="15">
      <c r="A50" s="3"/>
      <c r="B50" s="11"/>
      <c r="C50" s="11"/>
      <c r="D50" s="11"/>
      <c r="E50" s="11"/>
    </row>
    <row r="51" spans="1:5" ht="15">
      <c r="A51" s="2" t="s">
        <v>41</v>
      </c>
      <c r="B51" s="15">
        <v>54429</v>
      </c>
      <c r="C51" s="15">
        <v>34429</v>
      </c>
      <c r="D51" s="15">
        <f>SUM(D46:D50)</f>
        <v>34429</v>
      </c>
      <c r="E51" s="15">
        <f>SUM(E46:E50)</f>
        <v>35235</v>
      </c>
    </row>
    <row r="52" spans="1:5" ht="15">
      <c r="A52" s="3"/>
      <c r="B52" s="11"/>
      <c r="C52" s="11"/>
      <c r="D52" s="11"/>
      <c r="E52" s="11"/>
    </row>
    <row r="53" spans="1:5" ht="15">
      <c r="A53" s="4" t="s">
        <v>42</v>
      </c>
      <c r="B53" s="14">
        <v>211057</v>
      </c>
      <c r="C53" s="14">
        <v>193924</v>
      </c>
      <c r="D53" s="14">
        <f>+D45+D51</f>
        <v>193924</v>
      </c>
      <c r="E53" s="14">
        <f>+E45+E51</f>
        <v>197209</v>
      </c>
    </row>
    <row r="54" spans="1:5" ht="15">
      <c r="A54" s="3"/>
      <c r="B54" s="11"/>
      <c r="C54" s="11"/>
      <c r="D54" s="11"/>
      <c r="E54" s="11"/>
    </row>
    <row r="55" spans="1:5" ht="15" hidden="1">
      <c r="A55" s="4" t="s">
        <v>43</v>
      </c>
      <c r="B55" s="11"/>
      <c r="C55" s="11"/>
      <c r="D55" s="11"/>
      <c r="E55" s="11"/>
    </row>
    <row r="56" spans="1:5" ht="15">
      <c r="A56" s="4" t="s">
        <v>43</v>
      </c>
      <c r="B56" s="11"/>
      <c r="C56" s="11"/>
      <c r="D56" s="11"/>
      <c r="E56" s="11"/>
    </row>
    <row r="57" spans="1:5" ht="15">
      <c r="A57" s="4" t="s">
        <v>44</v>
      </c>
      <c r="B57" s="14">
        <f>+B20-B53</f>
        <v>-36461</v>
      </c>
      <c r="C57" s="14"/>
      <c r="D57" s="14">
        <f>+D20-D53</f>
        <v>-11126</v>
      </c>
      <c r="E57" s="14">
        <f>+E20-E53</f>
        <v>-3789</v>
      </c>
    </row>
    <row r="58" spans="1:5" ht="15">
      <c r="A58" s="4" t="s">
        <v>210</v>
      </c>
      <c r="B58" s="10">
        <v>125044.51</v>
      </c>
      <c r="C58" s="14"/>
      <c r="D58" s="14">
        <f>+B59</f>
        <v>88583.51</v>
      </c>
      <c r="E58" s="14">
        <f>+D59</f>
        <v>77457.51</v>
      </c>
    </row>
    <row r="59" spans="1:5" ht="15">
      <c r="A59" s="4" t="s">
        <v>211</v>
      </c>
      <c r="B59" s="14">
        <f>+B57+B58</f>
        <v>88583.51</v>
      </c>
      <c r="C59" s="14"/>
      <c r="D59" s="14">
        <f>+D57+D58</f>
        <v>77457.51</v>
      </c>
      <c r="E59" s="14">
        <f>+E57+E58</f>
        <v>73668.51</v>
      </c>
    </row>
    <row r="60" spans="1:5" ht="15">
      <c r="A60" s="3"/>
      <c r="B60" s="11"/>
      <c r="C60" s="11"/>
      <c r="D60" s="11"/>
      <c r="E60" s="11"/>
    </row>
    <row r="61" spans="2:5" ht="15">
      <c r="B61" s="11"/>
      <c r="C61" s="11"/>
      <c r="D61" s="11"/>
      <c r="E61" s="11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8">
      <selection activeCell="E46" sqref="E46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ht="15">
      <c r="B1" s="10" t="s">
        <v>67</v>
      </c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5" spans="1:5" ht="15">
      <c r="A5" s="4" t="s">
        <v>16</v>
      </c>
      <c r="B5" s="12"/>
      <c r="C5" s="12"/>
      <c r="D5" s="12"/>
      <c r="E5" s="12"/>
    </row>
    <row r="6" spans="1:5" ht="15">
      <c r="A6" s="5"/>
      <c r="B6" s="12"/>
      <c r="C6" s="12"/>
      <c r="D6" s="12"/>
      <c r="E6" s="12"/>
    </row>
    <row r="7" ht="15">
      <c r="A7" s="4" t="s">
        <v>48</v>
      </c>
    </row>
    <row r="9" spans="1:5" ht="15">
      <c r="A9" s="3" t="s">
        <v>49</v>
      </c>
      <c r="B9" s="12">
        <v>6721</v>
      </c>
      <c r="C9" s="12">
        <v>6721</v>
      </c>
      <c r="D9" s="12">
        <v>6721</v>
      </c>
      <c r="E9" s="12">
        <v>6721</v>
      </c>
    </row>
    <row r="10" spans="1:5" ht="15">
      <c r="A10" s="3" t="s">
        <v>24</v>
      </c>
      <c r="B10" s="11">
        <v>230</v>
      </c>
      <c r="C10" s="11">
        <v>230</v>
      </c>
      <c r="D10" s="11">
        <v>230</v>
      </c>
      <c r="E10" s="11">
        <v>0</v>
      </c>
    </row>
    <row r="12" spans="1:6" ht="15">
      <c r="A12" s="4" t="s">
        <v>8</v>
      </c>
      <c r="B12" s="17">
        <f>SUM(B8:B11)</f>
        <v>6951</v>
      </c>
      <c r="C12" s="17">
        <f>SUM(C8:C11)</f>
        <v>6951</v>
      </c>
      <c r="D12" s="17">
        <f>SUM(D8:D11)</f>
        <v>6951</v>
      </c>
      <c r="E12" s="17">
        <f>SUM(E8:E11)</f>
        <v>6721</v>
      </c>
      <c r="F12" s="3"/>
    </row>
    <row r="14" ht="15">
      <c r="A14" s="4" t="s">
        <v>50</v>
      </c>
    </row>
    <row r="16" spans="1:5" ht="15">
      <c r="A16" s="3" t="s">
        <v>51</v>
      </c>
      <c r="B16" s="12">
        <v>2000</v>
      </c>
      <c r="C16" s="12">
        <v>2000</v>
      </c>
      <c r="D16" s="12">
        <v>2000</v>
      </c>
      <c r="E16" s="12">
        <v>250</v>
      </c>
    </row>
    <row r="17" spans="1:5" ht="15">
      <c r="A17" s="3" t="s">
        <v>47</v>
      </c>
      <c r="B17" s="12">
        <v>4000</v>
      </c>
      <c r="C17" s="12">
        <v>4000</v>
      </c>
      <c r="D17" s="12">
        <v>4000</v>
      </c>
      <c r="E17" s="12">
        <v>5971</v>
      </c>
    </row>
    <row r="18" spans="1:5" ht="15">
      <c r="A18" s="3" t="s">
        <v>52</v>
      </c>
      <c r="B18" s="12">
        <v>721</v>
      </c>
      <c r="C18" s="12">
        <v>721</v>
      </c>
      <c r="D18" s="12">
        <v>721</v>
      </c>
      <c r="E18" s="12">
        <v>500</v>
      </c>
    </row>
    <row r="20" spans="1:5" ht="15">
      <c r="A20" s="4" t="s">
        <v>21</v>
      </c>
      <c r="B20" s="17">
        <f>SUM(B14:B19)</f>
        <v>6721</v>
      </c>
      <c r="C20" s="17">
        <f>SUM(C14:C19)</f>
        <v>6721</v>
      </c>
      <c r="D20" s="17">
        <f>SUM(D14:D19)</f>
        <v>6721</v>
      </c>
      <c r="E20" s="17">
        <f>SUM(E14:E19)</f>
        <v>6721</v>
      </c>
    </row>
    <row r="22" spans="1:5" ht="15">
      <c r="A22" s="4" t="s">
        <v>43</v>
      </c>
      <c r="B22" s="11"/>
      <c r="C22" s="11"/>
      <c r="D22" s="11"/>
      <c r="E22" s="11"/>
    </row>
    <row r="23" spans="1:5" ht="15">
      <c r="A23" s="4" t="s">
        <v>44</v>
      </c>
      <c r="B23" s="14">
        <f>+B12-B20</f>
        <v>230</v>
      </c>
      <c r="C23" s="14"/>
      <c r="D23" s="14">
        <f>+D12-D20</f>
        <v>230</v>
      </c>
      <c r="E23" s="14">
        <f>+E12-E20</f>
        <v>0</v>
      </c>
    </row>
    <row r="24" spans="1:5" ht="15">
      <c r="A24" s="4" t="s">
        <v>210</v>
      </c>
      <c r="B24" s="10">
        <v>-38</v>
      </c>
      <c r="C24" s="14"/>
      <c r="D24" s="14">
        <f>+B25</f>
        <v>192</v>
      </c>
      <c r="E24" s="14">
        <f>+D25</f>
        <v>422</v>
      </c>
    </row>
    <row r="25" spans="1:5" ht="15">
      <c r="A25" s="4" t="s">
        <v>211</v>
      </c>
      <c r="B25" s="14">
        <f>+B23+B24</f>
        <v>192</v>
      </c>
      <c r="C25" s="14"/>
      <c r="D25" s="14">
        <f>+D23+D24</f>
        <v>422</v>
      </c>
      <c r="E25" s="14">
        <f>+E23+E24</f>
        <v>422</v>
      </c>
    </row>
    <row r="28" ht="15">
      <c r="B28" s="10" t="s">
        <v>66</v>
      </c>
    </row>
    <row r="30" spans="1:5" ht="15">
      <c r="A30" s="4" t="s">
        <v>0</v>
      </c>
      <c r="B30" s="24" t="str">
        <f>+B3</f>
        <v>2011-12 BUDGET</v>
      </c>
      <c r="C30" s="24" t="str">
        <f>+C3</f>
        <v>2012-13 ORIGINAL</v>
      </c>
      <c r="D30" s="24" t="str">
        <f>+D3</f>
        <v>2012-13 AMENDED</v>
      </c>
      <c r="E30" s="24" t="str">
        <f>+E3</f>
        <v>2013-14 PROPOSED</v>
      </c>
    </row>
    <row r="32" ht="15">
      <c r="A32" s="4" t="s">
        <v>16</v>
      </c>
    </row>
    <row r="34" ht="15">
      <c r="A34" s="4" t="s">
        <v>48</v>
      </c>
    </row>
    <row r="36" spans="1:5" ht="15">
      <c r="A36" s="3" t="s">
        <v>49</v>
      </c>
      <c r="B36" s="12">
        <v>6721</v>
      </c>
      <c r="C36" s="12">
        <v>6721</v>
      </c>
      <c r="D36" s="12">
        <v>6721</v>
      </c>
      <c r="E36" s="12">
        <v>6721</v>
      </c>
    </row>
    <row r="37" spans="1:5" ht="15">
      <c r="A37" s="3" t="s">
        <v>24</v>
      </c>
      <c r="B37" s="11">
        <v>230</v>
      </c>
      <c r="C37" s="11">
        <v>230</v>
      </c>
      <c r="D37" s="11">
        <v>230</v>
      </c>
      <c r="E37" s="11">
        <v>0</v>
      </c>
    </row>
    <row r="39" spans="1:5" ht="15">
      <c r="A39" s="4" t="s">
        <v>45</v>
      </c>
      <c r="B39" s="17">
        <f>SUM(B35:B38)</f>
        <v>6951</v>
      </c>
      <c r="C39" s="17">
        <f>SUM(C35:C38)</f>
        <v>6951</v>
      </c>
      <c r="D39" s="17">
        <f>SUM(D35:D38)</f>
        <v>6951</v>
      </c>
      <c r="E39" s="17">
        <f>SUM(E35:E38)</f>
        <v>6721</v>
      </c>
    </row>
    <row r="41" ht="15">
      <c r="A41" s="4" t="s">
        <v>50</v>
      </c>
    </row>
    <row r="42" spans="2:5" ht="15">
      <c r="B42" s="11"/>
      <c r="E42" s="12"/>
    </row>
    <row r="43" spans="1:5" ht="15">
      <c r="A43" s="3" t="s">
        <v>51</v>
      </c>
      <c r="B43" s="12">
        <v>2000</v>
      </c>
      <c r="C43" s="12">
        <v>2000</v>
      </c>
      <c r="D43" s="12">
        <v>2000</v>
      </c>
      <c r="E43" s="12">
        <v>250</v>
      </c>
    </row>
    <row r="44" spans="1:5" ht="15">
      <c r="A44" s="3" t="s">
        <v>47</v>
      </c>
      <c r="B44" s="12">
        <v>4000</v>
      </c>
      <c r="C44" s="12">
        <v>4000</v>
      </c>
      <c r="D44" s="12">
        <v>4000</v>
      </c>
      <c r="E44" s="12">
        <v>1500</v>
      </c>
    </row>
    <row r="45" spans="1:5" ht="15">
      <c r="A45" s="3" t="s">
        <v>61</v>
      </c>
      <c r="B45" s="12">
        <v>721</v>
      </c>
      <c r="C45" s="12">
        <v>721</v>
      </c>
      <c r="D45" s="12">
        <v>721</v>
      </c>
      <c r="E45" s="12">
        <v>4971</v>
      </c>
    </row>
    <row r="46" spans="1:2" ht="15">
      <c r="A46" s="3"/>
      <c r="B46" s="12"/>
    </row>
    <row r="47" spans="1:5" ht="15">
      <c r="A47" s="4" t="s">
        <v>21</v>
      </c>
      <c r="B47" s="17">
        <f>SUM(B42:B46)</f>
        <v>6721</v>
      </c>
      <c r="C47" s="17">
        <f>SUM(C41:C46)</f>
        <v>6721</v>
      </c>
      <c r="D47" s="17">
        <f>SUM(D41:D46)</f>
        <v>6721</v>
      </c>
      <c r="E47" s="17">
        <f>SUM(E42:E46)</f>
        <v>6721</v>
      </c>
    </row>
    <row r="49" spans="1:5" ht="15">
      <c r="A49" s="4" t="s">
        <v>43</v>
      </c>
      <c r="B49" s="11"/>
      <c r="C49" s="11"/>
      <c r="D49" s="11"/>
      <c r="E49" s="11"/>
    </row>
    <row r="50" spans="1:5" ht="15">
      <c r="A50" s="4" t="s">
        <v>44</v>
      </c>
      <c r="B50" s="14">
        <f>+B39-B47</f>
        <v>230</v>
      </c>
      <c r="C50" s="14"/>
      <c r="D50" s="14">
        <f>+D39-D47</f>
        <v>230</v>
      </c>
      <c r="E50" s="14">
        <f>+E39-E47</f>
        <v>0</v>
      </c>
    </row>
    <row r="51" spans="1:5" ht="15">
      <c r="A51" s="4" t="s">
        <v>210</v>
      </c>
      <c r="B51" s="10">
        <v>17.67</v>
      </c>
      <c r="C51" s="14"/>
      <c r="D51" s="14">
        <f>+B52</f>
        <v>247.67000000000002</v>
      </c>
      <c r="E51" s="14">
        <f>D52</f>
        <v>477.67</v>
      </c>
    </row>
    <row r="52" spans="1:5" ht="15">
      <c r="A52" s="4" t="s">
        <v>211</v>
      </c>
      <c r="B52" s="14">
        <f>+B50+B51</f>
        <v>247.67000000000002</v>
      </c>
      <c r="C52" s="14"/>
      <c r="D52" s="14">
        <f>+D50+D51</f>
        <v>477.67</v>
      </c>
      <c r="E52" s="14">
        <f>+E50+E51</f>
        <v>477.67</v>
      </c>
    </row>
    <row r="53" spans="3:4" ht="15">
      <c r="C53" s="14"/>
      <c r="D53" s="1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E45" sqref="E45"/>
    </sheetView>
  </sheetViews>
  <sheetFormatPr defaultColWidth="8.88671875" defaultRowHeight="15"/>
  <cols>
    <col min="1" max="1" width="28.77734375" style="0" customWidth="1"/>
    <col min="2" max="5" width="13.77734375" style="6" customWidth="1"/>
  </cols>
  <sheetData>
    <row r="1" spans="2:9" ht="15">
      <c r="B1" s="10" t="s">
        <v>65</v>
      </c>
      <c r="I1" s="3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5" spans="1:5" ht="15">
      <c r="A5" s="4" t="s">
        <v>16</v>
      </c>
      <c r="B5" s="12"/>
      <c r="C5" s="12"/>
      <c r="D5" s="12"/>
      <c r="E5" s="12"/>
    </row>
    <row r="6" spans="1:5" ht="15">
      <c r="A6" s="5"/>
      <c r="B6" s="12"/>
      <c r="C6" s="12"/>
      <c r="D6" s="12"/>
      <c r="E6" s="12"/>
    </row>
    <row r="7" ht="15">
      <c r="A7" s="4" t="s">
        <v>48</v>
      </c>
    </row>
    <row r="9" spans="1:5" ht="15">
      <c r="A9" s="3" t="s">
        <v>49</v>
      </c>
      <c r="B9" s="12">
        <v>6721</v>
      </c>
      <c r="C9" s="12">
        <v>6721</v>
      </c>
      <c r="D9" s="12">
        <v>6721</v>
      </c>
      <c r="E9" s="12">
        <v>6721</v>
      </c>
    </row>
    <row r="10" spans="1:5" ht="15">
      <c r="A10" s="3" t="s">
        <v>24</v>
      </c>
      <c r="B10" s="11">
        <v>230</v>
      </c>
      <c r="C10" s="11">
        <v>230</v>
      </c>
      <c r="D10" s="11">
        <v>230</v>
      </c>
      <c r="E10" s="11">
        <v>0</v>
      </c>
    </row>
    <row r="12" spans="1:8" ht="15">
      <c r="A12" s="4" t="s">
        <v>8</v>
      </c>
      <c r="B12" s="17">
        <f>SUM(B8:B11)</f>
        <v>6951</v>
      </c>
      <c r="C12" s="17">
        <f>SUM(C8:C11)</f>
        <v>6951</v>
      </c>
      <c r="D12" s="17">
        <f>SUM(D8:D11)</f>
        <v>6951</v>
      </c>
      <c r="E12" s="17">
        <f>SUM(E8:E11)</f>
        <v>6721</v>
      </c>
      <c r="H12" s="3"/>
    </row>
    <row r="14" ht="15">
      <c r="A14" s="4" t="s">
        <v>50</v>
      </c>
    </row>
    <row r="16" spans="1:5" ht="15">
      <c r="A16" s="3" t="s">
        <v>51</v>
      </c>
      <c r="B16" s="12">
        <v>2000</v>
      </c>
      <c r="C16" s="12">
        <v>2000</v>
      </c>
      <c r="D16" s="12">
        <v>2000</v>
      </c>
      <c r="E16" s="12">
        <v>250</v>
      </c>
    </row>
    <row r="17" spans="1:5" ht="15">
      <c r="A17" s="3" t="s">
        <v>47</v>
      </c>
      <c r="B17" s="12">
        <v>4000</v>
      </c>
      <c r="C17" s="12">
        <v>4000</v>
      </c>
      <c r="D17" s="12">
        <v>4000</v>
      </c>
      <c r="E17" s="12">
        <v>500</v>
      </c>
    </row>
    <row r="18" spans="1:5" ht="15">
      <c r="A18" s="3" t="s">
        <v>52</v>
      </c>
      <c r="B18" s="12">
        <v>721</v>
      </c>
      <c r="C18" s="12">
        <v>721</v>
      </c>
      <c r="D18" s="12">
        <v>721</v>
      </c>
      <c r="E18" s="12">
        <v>5971</v>
      </c>
    </row>
    <row r="20" spans="1:5" ht="15">
      <c r="A20" s="4" t="s">
        <v>21</v>
      </c>
      <c r="B20" s="17">
        <f>SUM(B14:B19)</f>
        <v>6721</v>
      </c>
      <c r="C20" s="17">
        <f>SUM(C14:C19)</f>
        <v>6721</v>
      </c>
      <c r="D20" s="17">
        <f>SUM(D14:D19)</f>
        <v>6721</v>
      </c>
      <c r="E20" s="17">
        <f>SUM(E14:E19)</f>
        <v>6721</v>
      </c>
    </row>
    <row r="22" spans="1:5" ht="15">
      <c r="A22" s="4" t="s">
        <v>43</v>
      </c>
      <c r="B22" s="11"/>
      <c r="C22" s="11"/>
      <c r="D22" s="11"/>
      <c r="E22" s="11"/>
    </row>
    <row r="23" spans="1:5" ht="15">
      <c r="A23" s="4" t="s">
        <v>44</v>
      </c>
      <c r="B23" s="14">
        <f>+B12-B20</f>
        <v>230</v>
      </c>
      <c r="C23" s="14"/>
      <c r="D23" s="14">
        <f>+D12-D20</f>
        <v>230</v>
      </c>
      <c r="E23" s="14">
        <f>+E12-E20</f>
        <v>0</v>
      </c>
    </row>
    <row r="24" spans="1:5" ht="15">
      <c r="A24" s="4" t="s">
        <v>210</v>
      </c>
      <c r="B24" s="10">
        <v>1.23</v>
      </c>
      <c r="C24" s="14"/>
      <c r="D24" s="14">
        <f>+B25</f>
        <v>231.23</v>
      </c>
      <c r="E24" s="14">
        <f>+D25</f>
        <v>461.23</v>
      </c>
    </row>
    <row r="25" spans="1:5" ht="15">
      <c r="A25" s="4" t="s">
        <v>211</v>
      </c>
      <c r="B25" s="14">
        <f>+B23+B24</f>
        <v>231.23</v>
      </c>
      <c r="C25" s="14"/>
      <c r="D25" s="14">
        <f>+D23+D24</f>
        <v>461.23</v>
      </c>
      <c r="E25" s="14">
        <f>+E23+E24</f>
        <v>461.23</v>
      </c>
    </row>
    <row r="28" spans="2:9" ht="15">
      <c r="B28" s="10" t="s">
        <v>62</v>
      </c>
      <c r="I28" s="3"/>
    </row>
    <row r="30" spans="1:5" ht="15">
      <c r="A30" s="4" t="s">
        <v>0</v>
      </c>
      <c r="B30" s="24" t="str">
        <f>+B3</f>
        <v>2011-12 BUDGET</v>
      </c>
      <c r="C30" s="24" t="str">
        <f>+C3</f>
        <v>2012-13 ORIGINAL</v>
      </c>
      <c r="D30" s="24" t="str">
        <f>+D3</f>
        <v>2012-13 AMENDED</v>
      </c>
      <c r="E30" s="24" t="str">
        <f>+E3</f>
        <v>2013-14 PROPOSED</v>
      </c>
    </row>
    <row r="32" ht="15">
      <c r="A32" s="4" t="s">
        <v>16</v>
      </c>
    </row>
    <row r="34" ht="15">
      <c r="A34" s="4" t="s">
        <v>48</v>
      </c>
    </row>
    <row r="36" spans="1:5" ht="15">
      <c r="A36" s="3" t="s">
        <v>49</v>
      </c>
      <c r="B36" s="12">
        <v>6721</v>
      </c>
      <c r="C36" s="12">
        <v>6721</v>
      </c>
      <c r="D36" s="12">
        <v>6721</v>
      </c>
      <c r="E36" s="12">
        <v>6721</v>
      </c>
    </row>
    <row r="37" spans="1:5" ht="15">
      <c r="A37" s="3" t="s">
        <v>24</v>
      </c>
      <c r="B37" s="11">
        <v>230</v>
      </c>
      <c r="C37" s="11">
        <v>230</v>
      </c>
      <c r="D37" s="11">
        <v>230</v>
      </c>
      <c r="E37" s="11">
        <v>0</v>
      </c>
    </row>
    <row r="39" spans="1:5" ht="15">
      <c r="A39" s="4" t="s">
        <v>45</v>
      </c>
      <c r="B39" s="17">
        <f>SUM(B35:B38)</f>
        <v>6951</v>
      </c>
      <c r="C39" s="17">
        <f>SUM(C35:C38)</f>
        <v>6951</v>
      </c>
      <c r="D39" s="17">
        <f>SUM(D35:D38)</f>
        <v>6951</v>
      </c>
      <c r="E39" s="17">
        <f>SUM(E35:E38)</f>
        <v>6721</v>
      </c>
    </row>
    <row r="41" ht="15">
      <c r="A41" s="4" t="s">
        <v>50</v>
      </c>
    </row>
    <row r="42" ht="15">
      <c r="E42" s="12"/>
    </row>
    <row r="43" spans="1:5" ht="15">
      <c r="A43" s="3" t="s">
        <v>51</v>
      </c>
      <c r="B43" s="12">
        <v>2000</v>
      </c>
      <c r="C43" s="12">
        <v>2000</v>
      </c>
      <c r="D43" s="12">
        <v>2000</v>
      </c>
      <c r="E43" s="12">
        <v>250</v>
      </c>
    </row>
    <row r="44" spans="1:5" ht="15">
      <c r="A44" s="3" t="s">
        <v>47</v>
      </c>
      <c r="B44" s="12">
        <v>4000</v>
      </c>
      <c r="C44" s="12">
        <v>4000</v>
      </c>
      <c r="D44" s="12">
        <v>4000</v>
      </c>
      <c r="E44" s="12">
        <v>4971</v>
      </c>
    </row>
    <row r="45" spans="1:5" ht="15">
      <c r="A45" s="3" t="s">
        <v>61</v>
      </c>
      <c r="B45" s="12">
        <v>721</v>
      </c>
      <c r="C45" s="12">
        <v>721</v>
      </c>
      <c r="D45" s="12">
        <v>721</v>
      </c>
      <c r="E45" s="12">
        <v>1500</v>
      </c>
    </row>
    <row r="46" ht="15">
      <c r="A46" s="3"/>
    </row>
    <row r="47" spans="1:5" ht="15">
      <c r="A47" s="4" t="s">
        <v>21</v>
      </c>
      <c r="B47" s="17">
        <f>SUM(B41:B46)</f>
        <v>6721</v>
      </c>
      <c r="C47" s="17">
        <f>SUM(C41:C46)</f>
        <v>6721</v>
      </c>
      <c r="D47" s="17">
        <f>SUM(D41:D46)</f>
        <v>6721</v>
      </c>
      <c r="E47" s="17">
        <f>SUM(E42:E46)</f>
        <v>6721</v>
      </c>
    </row>
    <row r="49" spans="1:5" ht="15">
      <c r="A49" s="4" t="s">
        <v>43</v>
      </c>
      <c r="B49" s="11"/>
      <c r="C49" s="11"/>
      <c r="D49" s="11"/>
      <c r="E49" s="11"/>
    </row>
    <row r="50" spans="1:5" ht="15">
      <c r="A50" s="4" t="s">
        <v>44</v>
      </c>
      <c r="B50" s="14">
        <f>+B39-B47</f>
        <v>230</v>
      </c>
      <c r="C50" s="14"/>
      <c r="D50" s="14">
        <f>+D39-D47</f>
        <v>230</v>
      </c>
      <c r="E50" s="14">
        <f>+E39-E47</f>
        <v>0</v>
      </c>
    </row>
    <row r="51" spans="1:5" ht="15">
      <c r="A51" s="4" t="s">
        <v>210</v>
      </c>
      <c r="B51" s="10">
        <v>8.54</v>
      </c>
      <c r="C51" s="14"/>
      <c r="D51" s="14">
        <f>+B52</f>
        <v>238.54</v>
      </c>
      <c r="E51" s="14">
        <f>D52</f>
        <v>468.53999999999996</v>
      </c>
    </row>
    <row r="52" spans="1:5" ht="15">
      <c r="A52" s="4" t="s">
        <v>211</v>
      </c>
      <c r="B52" s="14">
        <f>+B50+B51</f>
        <v>238.54</v>
      </c>
      <c r="C52" s="14"/>
      <c r="D52" s="14">
        <f>+D50+D51</f>
        <v>468.53999999999996</v>
      </c>
      <c r="E52" s="14">
        <f>+E50+E51</f>
        <v>468.53999999999996</v>
      </c>
    </row>
  </sheetData>
  <sheetProtection/>
  <printOptions/>
  <pageMargins left="0.75" right="0.75" top="1" bottom="1" header="0.5" footer="0.5"/>
  <pageSetup horizontalDpi="300" verticalDpi="300" orientation="portrait" scale="80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21" sqref="D21"/>
    </sheetView>
  </sheetViews>
  <sheetFormatPr defaultColWidth="8.88671875" defaultRowHeight="15"/>
  <cols>
    <col min="1" max="1" width="28.77734375" style="0" customWidth="1"/>
    <col min="2" max="5" width="13.77734375" style="0" customWidth="1"/>
  </cols>
  <sheetData>
    <row r="1" spans="1:5" ht="15">
      <c r="A1" s="3"/>
      <c r="B1" s="10" t="s">
        <v>212</v>
      </c>
      <c r="C1" s="11"/>
      <c r="D1" s="11"/>
      <c r="E1" s="11"/>
    </row>
    <row r="2" spans="1:5" ht="15">
      <c r="A2" s="3"/>
      <c r="B2" s="11"/>
      <c r="C2" s="11"/>
      <c r="D2" s="11"/>
      <c r="E2" s="11"/>
    </row>
    <row r="3" spans="1:5" ht="15">
      <c r="A3" s="4" t="s">
        <v>0</v>
      </c>
      <c r="B3" s="24" t="str">
        <f>+Summary!B3</f>
        <v>2011-12 BUDGET</v>
      </c>
      <c r="C3" s="24" t="str">
        <f>+Summary!C3</f>
        <v>2012-13 ORIGINAL</v>
      </c>
      <c r="D3" s="24" t="str">
        <f>+Summary!D3</f>
        <v>2012-13 AMENDED</v>
      </c>
      <c r="E3" s="24" t="str">
        <f>+Summary!E3</f>
        <v>2013-14 PROPOSED</v>
      </c>
    </row>
    <row r="4" spans="1:5" ht="15">
      <c r="A4" s="3"/>
      <c r="B4" s="11"/>
      <c r="C4" s="11"/>
      <c r="D4" s="11"/>
      <c r="E4" s="11"/>
    </row>
    <row r="5" spans="1:5" ht="15">
      <c r="A5" s="3" t="s">
        <v>213</v>
      </c>
      <c r="B5" s="11">
        <v>487351</v>
      </c>
      <c r="C5" s="11">
        <v>514682</v>
      </c>
      <c r="D5" s="11">
        <v>514682</v>
      </c>
      <c r="E5" s="15">
        <f>+Taxes!E14</f>
        <v>543264</v>
      </c>
    </row>
    <row r="6" spans="1:5" ht="15">
      <c r="A6" s="3" t="s">
        <v>27</v>
      </c>
      <c r="B6" s="11">
        <v>49000</v>
      </c>
      <c r="C6" s="11">
        <v>49000</v>
      </c>
      <c r="D6" s="11">
        <v>49000</v>
      </c>
      <c r="E6" s="11">
        <v>49000</v>
      </c>
    </row>
    <row r="7" spans="1:5" ht="15">
      <c r="A7" s="3" t="s">
        <v>24</v>
      </c>
      <c r="B7" s="11">
        <v>3000</v>
      </c>
      <c r="C7" s="11">
        <v>3000</v>
      </c>
      <c r="D7" s="11">
        <v>3000</v>
      </c>
      <c r="E7" s="11">
        <v>3000</v>
      </c>
    </row>
    <row r="8" spans="1:5" ht="15">
      <c r="A8" s="3" t="s">
        <v>305</v>
      </c>
      <c r="B8" s="11">
        <v>0</v>
      </c>
      <c r="C8" s="11">
        <v>24000</v>
      </c>
      <c r="D8" s="11">
        <v>24000</v>
      </c>
      <c r="E8" s="11">
        <v>27000</v>
      </c>
    </row>
    <row r="9" spans="1:5" ht="15">
      <c r="A9" s="3"/>
      <c r="B9" s="11"/>
      <c r="C9" s="11"/>
      <c r="D9" s="11"/>
      <c r="E9" s="11"/>
    </row>
    <row r="10" spans="1:5" ht="15">
      <c r="A10" s="4" t="s">
        <v>29</v>
      </c>
      <c r="B10" s="14">
        <v>539351</v>
      </c>
      <c r="C10" s="14">
        <v>590682</v>
      </c>
      <c r="D10" s="14">
        <f>SUM(D4:D9)</f>
        <v>590682</v>
      </c>
      <c r="E10" s="14">
        <f>SUM(E4:E9)</f>
        <v>622264</v>
      </c>
    </row>
    <row r="11" spans="1:5" ht="15">
      <c r="A11" s="3"/>
      <c r="B11" s="11"/>
      <c r="C11" s="11"/>
      <c r="D11" s="11"/>
      <c r="E11" s="11"/>
    </row>
    <row r="12" spans="1:5" ht="15">
      <c r="A12" s="4" t="s">
        <v>9</v>
      </c>
      <c r="B12" s="11"/>
      <c r="C12" s="11"/>
      <c r="D12" s="11"/>
      <c r="E12" s="11"/>
    </row>
    <row r="13" spans="1:5" ht="15">
      <c r="A13" s="3"/>
      <c r="B13" s="11"/>
      <c r="C13" s="11"/>
      <c r="D13" s="11"/>
      <c r="E13" s="11"/>
    </row>
    <row r="14" spans="1:5" ht="15">
      <c r="A14" s="3" t="s">
        <v>214</v>
      </c>
      <c r="B14" s="11">
        <v>75648</v>
      </c>
      <c r="C14" s="11">
        <v>77917</v>
      </c>
      <c r="D14" s="11">
        <v>77917</v>
      </c>
      <c r="E14" s="47">
        <f>ROUND(C14*Taxes!$C$21+C14,0)</f>
        <v>80255</v>
      </c>
    </row>
    <row r="15" spans="1:5" ht="15">
      <c r="A15" s="3" t="s">
        <v>59</v>
      </c>
      <c r="B15" s="11">
        <v>1476</v>
      </c>
      <c r="C15" s="11">
        <v>1887</v>
      </c>
      <c r="D15" s="11">
        <v>1887</v>
      </c>
      <c r="E15" s="11">
        <v>2043</v>
      </c>
    </row>
    <row r="16" spans="1:5" ht="15">
      <c r="A16" s="3" t="s">
        <v>32</v>
      </c>
      <c r="B16" s="11">
        <v>1118</v>
      </c>
      <c r="C16" s="11">
        <v>1157</v>
      </c>
      <c r="D16" s="11">
        <v>1157</v>
      </c>
      <c r="E16" s="15">
        <f>ROUND(SUM(E14:E15)*0.0145,0)</f>
        <v>1193</v>
      </c>
    </row>
    <row r="17" spans="1:5" ht="15">
      <c r="A17" s="3" t="s">
        <v>33</v>
      </c>
      <c r="B17" s="11">
        <v>4782</v>
      </c>
      <c r="C17" s="11">
        <v>4948</v>
      </c>
      <c r="D17" s="11">
        <v>4948</v>
      </c>
      <c r="E17" s="15">
        <f>ROUND(SUM(E14:E15)*0.062,0)</f>
        <v>5102</v>
      </c>
    </row>
    <row r="18" spans="1:5" ht="15">
      <c r="A18" s="3" t="s">
        <v>34</v>
      </c>
      <c r="B18" s="11">
        <v>29630</v>
      </c>
      <c r="C18" s="11">
        <v>32186</v>
      </c>
      <c r="D18" s="11">
        <v>32186</v>
      </c>
      <c r="E18" s="11">
        <v>34076</v>
      </c>
    </row>
    <row r="19" spans="1:5" ht="15">
      <c r="A19" s="3" t="s">
        <v>35</v>
      </c>
      <c r="B19" s="11">
        <v>2314</v>
      </c>
      <c r="C19" s="11">
        <v>2394</v>
      </c>
      <c r="D19" s="11">
        <v>2394</v>
      </c>
      <c r="E19" s="15">
        <f>ROUND(SUM(E14:E15)*0.03,0)</f>
        <v>2469</v>
      </c>
    </row>
    <row r="20" spans="1:5" ht="15">
      <c r="A20" s="3" t="s">
        <v>81</v>
      </c>
      <c r="B20" s="11">
        <v>0</v>
      </c>
      <c r="C20" s="11">
        <v>0</v>
      </c>
      <c r="D20" s="11">
        <v>1000</v>
      </c>
      <c r="E20" s="11">
        <v>1000</v>
      </c>
    </row>
    <row r="21" spans="1:5" ht="15">
      <c r="A21" s="3" t="s">
        <v>39</v>
      </c>
      <c r="B21" s="11"/>
      <c r="C21" s="11"/>
      <c r="D21" s="11"/>
      <c r="E21" s="11">
        <v>6685</v>
      </c>
    </row>
    <row r="22" spans="1:5" ht="15">
      <c r="A22" s="3" t="s">
        <v>40</v>
      </c>
      <c r="B22" s="11"/>
      <c r="C22" s="11"/>
      <c r="D22" s="11"/>
      <c r="E22" s="11">
        <v>560</v>
      </c>
    </row>
    <row r="23" spans="1:5" ht="15">
      <c r="A23" s="3" t="s">
        <v>345</v>
      </c>
      <c r="B23" s="11"/>
      <c r="C23" s="11"/>
      <c r="D23" s="11"/>
      <c r="E23" s="33">
        <v>200</v>
      </c>
    </row>
    <row r="24" spans="1:5" ht="15">
      <c r="A24" s="3" t="s">
        <v>344</v>
      </c>
      <c r="B24" s="11"/>
      <c r="C24" s="11"/>
      <c r="D24" s="11"/>
      <c r="E24" s="33">
        <v>5000</v>
      </c>
    </row>
    <row r="25" spans="1:5" ht="15">
      <c r="A25" s="3" t="s">
        <v>346</v>
      </c>
      <c r="B25" s="11"/>
      <c r="C25" s="11">
        <v>25000</v>
      </c>
      <c r="D25" s="11">
        <v>24000</v>
      </c>
      <c r="E25" s="11">
        <v>0</v>
      </c>
    </row>
    <row r="26" spans="1:5" ht="15">
      <c r="A26" s="3"/>
      <c r="B26" s="11"/>
      <c r="C26" s="11"/>
      <c r="D26" s="11"/>
      <c r="E26" s="11"/>
    </row>
    <row r="27" spans="1:5" ht="15">
      <c r="A27" s="2" t="s">
        <v>25</v>
      </c>
      <c r="B27" s="15">
        <v>114968</v>
      </c>
      <c r="C27" s="15">
        <v>145489</v>
      </c>
      <c r="D27" s="15">
        <f>SUM(D13:D26)</f>
        <v>145489</v>
      </c>
      <c r="E27" s="15">
        <f>SUM(E13:E26)</f>
        <v>138583</v>
      </c>
    </row>
    <row r="28" spans="1:5" ht="15">
      <c r="A28" s="3"/>
      <c r="B28" s="11"/>
      <c r="C28" s="11"/>
      <c r="D28" s="11"/>
      <c r="E28" s="11"/>
    </row>
    <row r="29" spans="1:5" ht="15">
      <c r="A29" s="4" t="s">
        <v>215</v>
      </c>
      <c r="B29" s="11"/>
      <c r="C29" s="11"/>
      <c r="D29" s="11"/>
      <c r="E29" s="11"/>
    </row>
    <row r="30" spans="1:5" ht="15">
      <c r="A30" s="3"/>
      <c r="B30" s="11"/>
      <c r="C30" s="11"/>
      <c r="D30" s="11"/>
      <c r="E30" s="11"/>
    </row>
    <row r="31" spans="1:5" ht="15">
      <c r="A31" s="3" t="s">
        <v>26</v>
      </c>
      <c r="B31" s="11">
        <v>385612</v>
      </c>
      <c r="C31" s="11">
        <v>406493</v>
      </c>
      <c r="D31" s="11">
        <v>406493</v>
      </c>
      <c r="E31" s="15">
        <f>ROUND((E5/(+E5+E6))*(E10-E27),0)</f>
        <v>443664</v>
      </c>
    </row>
    <row r="32" spans="1:6" ht="15">
      <c r="A32" s="3" t="s">
        <v>216</v>
      </c>
      <c r="B32" s="11">
        <v>38771</v>
      </c>
      <c r="C32" s="11">
        <v>38700</v>
      </c>
      <c r="D32" s="11">
        <v>38700</v>
      </c>
      <c r="E32" s="15">
        <f>ROUND((E6/(+E5+E6))*(E10-E27),0)</f>
        <v>40017</v>
      </c>
      <c r="F32" t="s">
        <v>263</v>
      </c>
    </row>
    <row r="33" spans="1:5" ht="15">
      <c r="A33" s="3"/>
      <c r="B33" s="11"/>
      <c r="C33" s="11"/>
      <c r="D33" s="11"/>
      <c r="E33" s="11"/>
    </row>
    <row r="34" spans="1:5" ht="15">
      <c r="A34" s="2" t="s">
        <v>41</v>
      </c>
      <c r="B34" s="15">
        <v>424383</v>
      </c>
      <c r="C34" s="15">
        <v>445193</v>
      </c>
      <c r="D34" s="15">
        <f>SUM(D28:D33)</f>
        <v>445193</v>
      </c>
      <c r="E34" s="15">
        <f>SUM(E28:E33)</f>
        <v>483681</v>
      </c>
    </row>
    <row r="35" spans="1:5" ht="15">
      <c r="A35" s="3"/>
      <c r="B35" s="11"/>
      <c r="C35" s="11"/>
      <c r="D35" s="11"/>
      <c r="E35" s="11"/>
    </row>
    <row r="36" spans="1:5" ht="15">
      <c r="A36" s="4" t="s">
        <v>42</v>
      </c>
      <c r="B36" s="14">
        <v>539351</v>
      </c>
      <c r="C36" s="14">
        <v>590682</v>
      </c>
      <c r="D36" s="14">
        <f>+D27+D34</f>
        <v>590682</v>
      </c>
      <c r="E36" s="14">
        <f>+E27+E34</f>
        <v>622264</v>
      </c>
    </row>
    <row r="37" spans="1:5" ht="15">
      <c r="A37" s="3"/>
      <c r="B37" s="11"/>
      <c r="C37" s="11"/>
      <c r="D37" s="11"/>
      <c r="E37" s="11"/>
    </row>
    <row r="38" spans="1:5" ht="15">
      <c r="A38" s="4" t="s">
        <v>43</v>
      </c>
      <c r="B38" s="11"/>
      <c r="C38" s="11"/>
      <c r="D38" s="11"/>
      <c r="E38" s="11"/>
    </row>
    <row r="39" spans="1:5" ht="15">
      <c r="A39" s="3"/>
      <c r="B39" s="11"/>
      <c r="C39" s="11"/>
      <c r="D39" s="11"/>
      <c r="E39" s="11"/>
    </row>
    <row r="40" spans="1:5" ht="15">
      <c r="A40" s="4" t="s">
        <v>44</v>
      </c>
      <c r="B40" s="14">
        <f>+B10-B36</f>
        <v>0</v>
      </c>
      <c r="C40" s="14"/>
      <c r="D40" s="14">
        <f>+D10-D36</f>
        <v>0</v>
      </c>
      <c r="E40" s="14">
        <f>+E10-E36</f>
        <v>0</v>
      </c>
    </row>
    <row r="41" spans="1:5" ht="15">
      <c r="A41" s="4" t="s">
        <v>210</v>
      </c>
      <c r="B41" s="10">
        <v>17116.65</v>
      </c>
      <c r="C41" s="14"/>
      <c r="D41" s="14">
        <f>+B42</f>
        <v>17116.65</v>
      </c>
      <c r="E41" s="14">
        <f>+D42</f>
        <v>17116.65</v>
      </c>
    </row>
    <row r="42" spans="1:5" ht="15">
      <c r="A42" s="4" t="s">
        <v>211</v>
      </c>
      <c r="B42" s="14">
        <f>+B40+B41</f>
        <v>17116.65</v>
      </c>
      <c r="C42" s="14"/>
      <c r="D42" s="14">
        <f>+D40+D41</f>
        <v>17116.65</v>
      </c>
      <c r="E42" s="14">
        <f>+E40+E41</f>
        <v>17116.65</v>
      </c>
    </row>
    <row r="43" spans="1:5" ht="15">
      <c r="A43" s="3"/>
      <c r="B43" s="11"/>
      <c r="C43" s="11"/>
      <c r="D43" s="11"/>
      <c r="E43" s="11"/>
    </row>
    <row r="44" spans="2:5" ht="15">
      <c r="B44" s="11"/>
      <c r="C44" s="11"/>
      <c r="D44" s="11"/>
      <c r="E44" s="11"/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Porterfield</dc:creator>
  <cp:keywords/>
  <dc:description/>
  <cp:lastModifiedBy>Owner</cp:lastModifiedBy>
  <cp:lastPrinted>2013-09-03T14:40:11Z</cp:lastPrinted>
  <dcterms:created xsi:type="dcterms:W3CDTF">2001-08-27T20:12:19Z</dcterms:created>
  <dcterms:modified xsi:type="dcterms:W3CDTF">2013-09-03T15:05:42Z</dcterms:modified>
  <cp:category/>
  <cp:version/>
  <cp:contentType/>
  <cp:contentStatus/>
</cp:coreProperties>
</file>